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в программ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btf</author>
  </authors>
  <commentList>
    <comment ref="B13" authorId="0">
      <text>
        <r>
          <rPr>
            <b/>
            <sz val="8"/>
            <rFont val="Tahoma"/>
            <family val="0"/>
          </rPr>
          <t>амортизация+50%прибыли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 xml:space="preserve">амортизация
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0"/>
          </rPr>
          <t>амортизация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0"/>
          </rPr>
          <t>50% прибыли+амортизация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0"/>
          </rPr>
          <t>амортизация+50%прибыли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b/>
            <sz val="8"/>
            <rFont val="Tahoma"/>
            <family val="0"/>
          </rPr>
          <t xml:space="preserve">амортизация+50%прибыли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<sst xmlns="http://schemas.openxmlformats.org/spreadsheetml/2006/main" count="60" uniqueCount="29">
  <si>
    <t xml:space="preserve"> Расходы на адресную программу модернизации объектов коммунальной инфраструктуры по источникам финансирования, расчет инвестиционной надбавки</t>
  </si>
  <si>
    <t>Приложение №3</t>
  </si>
  <si>
    <t>№ пп</t>
  </si>
  <si>
    <t>Наименование объекта основных средств,основные технические характеристики</t>
  </si>
  <si>
    <t>Балансовая принадлеж-ность</t>
  </si>
  <si>
    <t>Стоимость работ по модернизации объекта (тыс.руб.)</t>
  </si>
  <si>
    <t>Потребность в инвестициях, тыс.руб.</t>
  </si>
  <si>
    <t>рост</t>
  </si>
  <si>
    <t>СЕТИ ЭЛЕКТРОСНАБЖЕНИЯ</t>
  </si>
  <si>
    <t>Объем отпуска (тыс. кВт.ч)</t>
  </si>
  <si>
    <t>Инвест. надбавка к тарифу (руб.)-предельная</t>
  </si>
  <si>
    <t>Тариф для потребителя в т.ч.:</t>
  </si>
  <si>
    <t>- для населения;</t>
  </si>
  <si>
    <t>- для прочих</t>
  </si>
  <si>
    <t>Средства предприятия</t>
  </si>
  <si>
    <t>Инвест. надбавка</t>
  </si>
  <si>
    <t xml:space="preserve">СЕТИ ВОДОСНАБЖЕНИЯ </t>
  </si>
  <si>
    <t>Объем отпуска (тыс.куб.м)</t>
  </si>
  <si>
    <t>Инвест. надбавка к тарифу (руб.)-расчетная</t>
  </si>
  <si>
    <t>Тариф для потребителя (без НДС) в т.ч.:</t>
  </si>
  <si>
    <t>Инвест. Надбавка (тыс.руб.)</t>
  </si>
  <si>
    <t>СЕТИ ТЕПЛОСНАБЖЕНИЯ</t>
  </si>
  <si>
    <t>Объем отпуска (тыс. Гкал)</t>
  </si>
  <si>
    <t>ОБЪЕКТЫ УТИЛИЗАЦИИ (ЗАХОРОНЕНИЯ) ТВЕРДЫХ БЫТОВЫХ ОТХОДОВ (ЛИНИЯ ПЕРЕРАБОТКИ БЫТОВЫХ ОТХОДОВ)</t>
  </si>
  <si>
    <t>Объем отпуска (тыс.м3)</t>
  </si>
  <si>
    <t>СЕТИ ВОДООТВЕДЕНИЯ И ОЧИСТКИ СТОЧНЫХ ВОД (ХОЗЯЙСТВЕННО-БЫТОВЫХ И ЛИВНЕВЫХ)</t>
  </si>
  <si>
    <t>СЕТИ ГАЗОСНАБЖЕНИЯ</t>
  </si>
  <si>
    <t>- для населения (на м2);</t>
  </si>
  <si>
    <t>ИТОГО: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</si>
</sst>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00"/>
    <numFmt numFmtId="179" formatCode="0.0000"/>
    <numFmt numFmtId="180" formatCode="0.000"/>
    <numFmt numFmtId="181" formatCode="[$$-C09]#,##0.00"/>
    <numFmt numFmtId="182" formatCode="_(* #,##0_);_(* \(#,##0\);_(* &quot;-&quot;??_);_(@_)"/>
    <numFmt numFmtId="183" formatCode="_(* #,##0.00_);_(* \(#,##0.00\);_(* &quot;-&quot;??_);_(@_)"/>
    <numFmt numFmtId="184" formatCode="_-* #,##0_р_._-;\-* #,##0_р_._-;_-* &quot;-&quot;??_р_._-;_-@_-"/>
    <numFmt numFmtId="185" formatCode="_-[$$-C09]* #,##0.00_-;\-[$$-C09]* #,##0.00_-;_-[$$-C09]* &quot;-&quot;??_-;_-@_-"/>
    <numFmt numFmtId="186" formatCode="#,##0&quot;р.&quot;"/>
    <numFmt numFmtId="187" formatCode="_-[$$-C09]* #,##0_-;\-[$$-C09]* #,##0_-;_-[$$-C09]* &quot;-&quot;??_-;_-@_-"/>
    <numFmt numFmtId="188" formatCode="#,##0.000"/>
    <numFmt numFmtId="189" formatCode="0.0000000"/>
    <numFmt numFmtId="190" formatCode="0.000000"/>
    <numFmt numFmtId="191" formatCode="_-* #,##0.0_р_._-;\-* #,##0.0_р_._-;_-* &quot;-&quot;??_р_._-;_-@_-"/>
    <numFmt numFmtId="192" formatCode="_(* #,##0.0_);_(* \(#,##0.0\);_(* &quot;-&quot;??_);_(@_)"/>
    <numFmt numFmtId="193" formatCode="#,##0.0"/>
    <numFmt numFmtId="194" formatCode="0.0E+00"/>
    <numFmt numFmtId="195" formatCode="0E+00"/>
    <numFmt numFmtId="196" formatCode="0.000%"/>
    <numFmt numFmtId="197" formatCode="0.00000000"/>
    <numFmt numFmtId="198" formatCode="0.0000000000"/>
    <numFmt numFmtId="199" formatCode="0.00000000000"/>
    <numFmt numFmtId="200" formatCode="0.000000000"/>
    <numFmt numFmtId="201" formatCode="_-* #,##0.00000_р_._-;\-* #,##0.00000_р_._-;_-* &quot;-&quot;?????_р_._-;_-@_-"/>
    <numFmt numFmtId="202" formatCode="_-* #,##0.000_р_._-;\-* #,##0.000_р_._-;_-* &quot;-&quot;??_р_._-;_-@_-"/>
    <numFmt numFmtId="203" formatCode="mmm/yyyy"/>
    <numFmt numFmtId="204" formatCode="#,##0.0000"/>
    <numFmt numFmtId="205" formatCode="mmmm"/>
    <numFmt numFmtId="206" formatCode="d\ mmmm\,\ yyyy"/>
    <numFmt numFmtId="207" formatCode="#,##0.00_р_."/>
    <numFmt numFmtId="208" formatCode="dd/mm/yy"/>
    <numFmt numFmtId="209" formatCode="d\-mmm\-yyyy"/>
    <numFmt numFmtId="210" formatCode="[$$-409]#,##0"/>
    <numFmt numFmtId="211" formatCode="#,##0.00&quot;р.&quot;"/>
    <numFmt numFmtId="212" formatCode="#,##0.00;[Red]\(#,##0.00\)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_р_._-;_-@_-"/>
    <numFmt numFmtId="216" formatCode="_-* #,##0.000000_р_._-;\-* #,##0.000000_р_._-;_-* &quot;-&quot;??????_р_._-;_-@_-"/>
    <numFmt numFmtId="217" formatCode="_(* #,##0.000_);_(* \(#,##0.000\);_(* &quot;-&quot;??_);_(@_)"/>
    <numFmt numFmtId="218" formatCode="_(* #,##0.0000_);_(* \(#,##0.0000\);_(* &quot;-&quot;??_);_(@_)"/>
    <numFmt numFmtId="219" formatCode="_(* #,##0.00000_);_(* \(#,##0.00000\);_(* &quot;-&quot;??_);_(@_)"/>
    <numFmt numFmtId="220" formatCode="_(* #,##0.000000_);_(* \(#,##0.000000\);_(* &quot;-&quot;??_);_(@_)"/>
    <numFmt numFmtId="221" formatCode="_-* #,##0.0000_р_._-;\-* #,##0.0000_р_._-;_-* &quot;-&quot;????_р_._-;_-@_-"/>
    <numFmt numFmtId="222" formatCode="#,##0.0_ ;\-#,##0.0\ "/>
    <numFmt numFmtId="223" formatCode="#,##0_ ;\-#,##0\ "/>
    <numFmt numFmtId="224" formatCode="_-* #,##0.0000000_р_._-;\-* #,##0.0000000_р_._-;_-* &quot;-&quot;???????_р_._-;_-@_-"/>
    <numFmt numFmtId="225" formatCode="0.000000%"/>
    <numFmt numFmtId="226" formatCode="0.0000%"/>
    <numFmt numFmtId="227" formatCode="#,##0_ ;[Red]\-#,##0\ 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8"/>
      <name val="Times New Roman Cyr"/>
      <family val="1"/>
    </font>
    <font>
      <sz val="11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 horizontal="center" textRotation="90"/>
    </xf>
    <xf numFmtId="0" fontId="6" fillId="0" borderId="2" xfId="0" applyFont="1" applyFill="1" applyBorder="1" applyAlignment="1">
      <alignment horizontal="center" textRotation="90"/>
    </xf>
    <xf numFmtId="0" fontId="6" fillId="0" borderId="3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textRotation="90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93" fontId="6" fillId="0" borderId="12" xfId="0" applyNumberFormat="1" applyFont="1" applyFill="1" applyBorder="1" applyAlignment="1">
      <alignment horizontal="center" vertical="center"/>
    </xf>
    <xf numFmtId="193" fontId="4" fillId="0" borderId="13" xfId="0" applyNumberFormat="1" applyFont="1" applyFill="1" applyBorder="1" applyAlignment="1">
      <alignment horizontal="center"/>
    </xf>
    <xf numFmtId="193" fontId="4" fillId="0" borderId="14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right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193" fontId="4" fillId="0" borderId="19" xfId="0" applyNumberFormat="1" applyFont="1" applyFill="1" applyBorder="1" applyAlignment="1">
      <alignment horizontal="center" vertical="center"/>
    </xf>
    <xf numFmtId="193" fontId="4" fillId="0" borderId="20" xfId="0" applyNumberFormat="1" applyFont="1" applyFill="1" applyBorder="1" applyAlignment="1">
      <alignment horizontal="center"/>
    </xf>
    <xf numFmtId="193" fontId="4" fillId="0" borderId="21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 applyProtection="1">
      <alignment horizontal="right" vertical="center" wrapText="1"/>
      <protection/>
    </xf>
    <xf numFmtId="193" fontId="4" fillId="0" borderId="16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193" fontId="4" fillId="0" borderId="19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193" fontId="4" fillId="0" borderId="28" xfId="0" applyNumberFormat="1" applyFont="1" applyFill="1" applyBorder="1" applyAlignment="1">
      <alignment horizontal="right" vertical="center"/>
    </xf>
    <xf numFmtId="193" fontId="4" fillId="0" borderId="29" xfId="0" applyNumberFormat="1" applyFont="1" applyFill="1" applyBorder="1" applyAlignment="1">
      <alignment horizontal="center"/>
    </xf>
    <xf numFmtId="193" fontId="4" fillId="0" borderId="30" xfId="0" applyNumberFormat="1" applyFont="1" applyFill="1" applyBorder="1" applyAlignment="1">
      <alignment horizontal="center"/>
    </xf>
    <xf numFmtId="193" fontId="4" fillId="0" borderId="31" xfId="0" applyNumberFormat="1" applyFont="1" applyFill="1" applyBorder="1" applyAlignment="1">
      <alignment horizontal="center"/>
    </xf>
    <xf numFmtId="193" fontId="4" fillId="0" borderId="32" xfId="0" applyNumberFormat="1" applyFont="1" applyFill="1" applyBorder="1" applyAlignment="1">
      <alignment horizontal="center"/>
    </xf>
    <xf numFmtId="193" fontId="4" fillId="0" borderId="22" xfId="0" applyNumberFormat="1" applyFont="1" applyFill="1" applyBorder="1" applyAlignment="1">
      <alignment horizontal="center"/>
    </xf>
    <xf numFmtId="193" fontId="4" fillId="0" borderId="17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/>
    </xf>
    <xf numFmtId="193" fontId="4" fillId="0" borderId="35" xfId="0" applyNumberFormat="1" applyFont="1" applyFill="1" applyBorder="1" applyAlignment="1">
      <alignment horizontal="right" vertical="center"/>
    </xf>
    <xf numFmtId="193" fontId="4" fillId="0" borderId="33" xfId="0" applyNumberFormat="1" applyFont="1" applyFill="1" applyBorder="1" applyAlignment="1">
      <alignment horizontal="center" vertical="center"/>
    </xf>
    <xf numFmtId="193" fontId="4" fillId="0" borderId="36" xfId="0" applyNumberFormat="1" applyFont="1" applyFill="1" applyBorder="1" applyAlignment="1">
      <alignment horizontal="center" vertical="center"/>
    </xf>
    <xf numFmtId="193" fontId="4" fillId="0" borderId="36" xfId="0" applyNumberFormat="1" applyFont="1" applyFill="1" applyBorder="1" applyAlignment="1">
      <alignment horizontal="center"/>
    </xf>
    <xf numFmtId="193" fontId="6" fillId="0" borderId="36" xfId="0" applyNumberFormat="1" applyFont="1" applyFill="1" applyBorder="1" applyAlignment="1">
      <alignment horizontal="center"/>
    </xf>
    <xf numFmtId="193" fontId="4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  <protection/>
    </xf>
    <xf numFmtId="193" fontId="4" fillId="0" borderId="40" xfId="0" applyNumberFormat="1" applyFont="1" applyFill="1" applyBorder="1" applyAlignment="1">
      <alignment horizontal="right" vertical="center"/>
    </xf>
    <xf numFmtId="193" fontId="4" fillId="0" borderId="41" xfId="0" applyNumberFormat="1" applyFont="1" applyFill="1" applyBorder="1" applyAlignment="1">
      <alignment horizontal="center"/>
    </xf>
    <xf numFmtId="193" fontId="4" fillId="0" borderId="42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93" fontId="4" fillId="0" borderId="44" xfId="0" applyNumberFormat="1" applyFont="1" applyFill="1" applyBorder="1" applyAlignment="1">
      <alignment horizontal="right" vertical="center"/>
    </xf>
    <xf numFmtId="193" fontId="4" fillId="0" borderId="45" xfId="0" applyNumberFormat="1" applyFont="1" applyFill="1" applyBorder="1" applyAlignment="1">
      <alignment horizontal="center"/>
    </xf>
    <xf numFmtId="4" fontId="4" fillId="0" borderId="45" xfId="0" applyNumberFormat="1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 vertical="center"/>
      <protection/>
    </xf>
    <xf numFmtId="193" fontId="6" fillId="0" borderId="1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  <protection/>
    </xf>
    <xf numFmtId="193" fontId="6" fillId="0" borderId="20" xfId="0" applyNumberFormat="1" applyFont="1" applyFill="1" applyBorder="1" applyAlignment="1">
      <alignment horizontal="center" vertical="center"/>
    </xf>
    <xf numFmtId="193" fontId="6" fillId="0" borderId="21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/>
    </xf>
    <xf numFmtId="0" fontId="4" fillId="0" borderId="37" xfId="0" applyFont="1" applyFill="1" applyBorder="1" applyAlignment="1" applyProtection="1">
      <alignment horizontal="center" vertical="center"/>
      <protection/>
    </xf>
    <xf numFmtId="193" fontId="4" fillId="0" borderId="36" xfId="0" applyNumberFormat="1" applyFont="1" applyFill="1" applyBorder="1" applyAlignment="1">
      <alignment horizontal="right" vertical="center"/>
    </xf>
    <xf numFmtId="193" fontId="4" fillId="0" borderId="47" xfId="0" applyNumberFormat="1" applyFont="1" applyFill="1" applyBorder="1" applyAlignment="1">
      <alignment horizontal="center"/>
    </xf>
    <xf numFmtId="0" fontId="4" fillId="0" borderId="48" xfId="0" applyFont="1" applyFill="1" applyBorder="1" applyAlignment="1" applyProtection="1">
      <alignment horizontal="center" vertical="center"/>
      <protection/>
    </xf>
    <xf numFmtId="193" fontId="4" fillId="0" borderId="41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 applyProtection="1">
      <alignment horizontal="center" vertical="center"/>
      <protection/>
    </xf>
    <xf numFmtId="193" fontId="4" fillId="0" borderId="22" xfId="0" applyNumberFormat="1" applyFont="1" applyFill="1" applyBorder="1" applyAlignment="1">
      <alignment horizontal="right" vertical="center"/>
    </xf>
    <xf numFmtId="193" fontId="4" fillId="0" borderId="13" xfId="0" applyNumberFormat="1" applyFont="1" applyFill="1" applyBorder="1" applyAlignment="1">
      <alignment horizontal="center" vertical="center"/>
    </xf>
    <xf numFmtId="193" fontId="4" fillId="0" borderId="14" xfId="0" applyNumberFormat="1" applyFont="1" applyFill="1" applyBorder="1" applyAlignment="1">
      <alignment horizontal="center" vertical="center"/>
    </xf>
    <xf numFmtId="193" fontId="4" fillId="0" borderId="49" xfId="0" applyNumberFormat="1" applyFont="1" applyFill="1" applyBorder="1" applyAlignment="1">
      <alignment horizontal="center" vertical="center"/>
    </xf>
    <xf numFmtId="193" fontId="4" fillId="0" borderId="32" xfId="0" applyNumberFormat="1" applyFont="1" applyFill="1" applyBorder="1" applyAlignment="1">
      <alignment horizontal="center" vertical="center"/>
    </xf>
    <xf numFmtId="193" fontId="4" fillId="0" borderId="20" xfId="0" applyNumberFormat="1" applyFont="1" applyFill="1" applyBorder="1" applyAlignment="1">
      <alignment horizontal="center" vertical="center"/>
    </xf>
    <xf numFmtId="193" fontId="4" fillId="0" borderId="21" xfId="0" applyNumberFormat="1" applyFont="1" applyFill="1" applyBorder="1" applyAlignment="1">
      <alignment horizontal="center" vertical="center"/>
    </xf>
    <xf numFmtId="193" fontId="4" fillId="0" borderId="15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193" fontId="4" fillId="0" borderId="2" xfId="0" applyNumberFormat="1" applyFont="1" applyFill="1" applyBorder="1" applyAlignment="1">
      <alignment horizontal="center" vertical="center"/>
    </xf>
    <xf numFmtId="193" fontId="4" fillId="0" borderId="23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193" fontId="4" fillId="0" borderId="50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horizontal="right" vertical="center" wrapText="1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193" fontId="4" fillId="0" borderId="29" xfId="0" applyNumberFormat="1" applyFont="1" applyFill="1" applyBorder="1" applyAlignment="1">
      <alignment horizontal="center" vertical="center"/>
    </xf>
    <xf numFmtId="193" fontId="4" fillId="0" borderId="30" xfId="0" applyNumberFormat="1" applyFont="1" applyFill="1" applyBorder="1" applyAlignment="1">
      <alignment horizontal="center" vertical="center"/>
    </xf>
    <xf numFmtId="193" fontId="4" fillId="0" borderId="52" xfId="0" applyNumberFormat="1" applyFont="1" applyFill="1" applyBorder="1" applyAlignment="1">
      <alignment horizontal="center" vertical="center"/>
    </xf>
    <xf numFmtId="193" fontId="4" fillId="0" borderId="31" xfId="0" applyNumberFormat="1" applyFont="1" applyFill="1" applyBorder="1" applyAlignment="1">
      <alignment horizontal="center" vertical="center"/>
    </xf>
    <xf numFmtId="193" fontId="4" fillId="0" borderId="22" xfId="0" applyNumberFormat="1" applyFont="1" applyFill="1" applyBorder="1" applyAlignment="1">
      <alignment horizontal="center" vertical="center"/>
    </xf>
    <xf numFmtId="193" fontId="4" fillId="0" borderId="45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193" fontId="4" fillId="0" borderId="47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 applyProtection="1">
      <alignment horizontal="right" vertical="center" wrapText="1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193" fontId="4" fillId="0" borderId="56" xfId="0" applyNumberFormat="1" applyFont="1" applyFill="1" applyBorder="1" applyAlignment="1">
      <alignment horizontal="right" vertical="center"/>
    </xf>
    <xf numFmtId="193" fontId="4" fillId="0" borderId="56" xfId="0" applyNumberFormat="1" applyFont="1" applyFill="1" applyBorder="1" applyAlignment="1">
      <alignment horizontal="center" vertical="center"/>
    </xf>
    <xf numFmtId="193" fontId="4" fillId="0" borderId="57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/>
    </xf>
    <xf numFmtId="193" fontId="4" fillId="0" borderId="58" xfId="0" applyNumberFormat="1" applyFont="1" applyFill="1" applyBorder="1" applyAlignment="1">
      <alignment horizontal="right" vertical="center"/>
    </xf>
    <xf numFmtId="193" fontId="4" fillId="0" borderId="58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193" fontId="4" fillId="0" borderId="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193" fontId="9" fillId="0" borderId="13" xfId="0" applyNumberFormat="1" applyFont="1" applyFill="1" applyBorder="1" applyAlignment="1">
      <alignment horizontal="center"/>
    </xf>
    <xf numFmtId="193" fontId="4" fillId="0" borderId="1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/>
    </xf>
    <xf numFmtId="193" fontId="4" fillId="0" borderId="24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193" fontId="4" fillId="0" borderId="47" xfId="0" applyNumberFormat="1" applyFont="1" applyFill="1" applyBorder="1" applyAlignment="1">
      <alignment horizontal="right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  <protection/>
    </xf>
    <xf numFmtId="193" fontId="4" fillId="0" borderId="41" xfId="0" applyNumberFormat="1" applyFont="1" applyFill="1" applyBorder="1" applyAlignment="1">
      <alignment horizontal="center" vertical="center"/>
    </xf>
    <xf numFmtId="193" fontId="4" fillId="0" borderId="42" xfId="0" applyNumberFormat="1" applyFont="1" applyFill="1" applyBorder="1" applyAlignment="1">
      <alignment horizontal="center" vertical="center"/>
    </xf>
    <xf numFmtId="193" fontId="4" fillId="0" borderId="26" xfId="0" applyNumberFormat="1" applyFont="1" applyFill="1" applyBorder="1" applyAlignment="1">
      <alignment horizontal="center" vertical="center"/>
    </xf>
    <xf numFmtId="193" fontId="4" fillId="0" borderId="51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193" fontId="4" fillId="0" borderId="28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tabSelected="1" zoomScale="120" zoomScaleNormal="120" workbookViewId="0" topLeftCell="A2">
      <selection activeCell="I34" sqref="I34"/>
    </sheetView>
  </sheetViews>
  <sheetFormatPr defaultColWidth="9.00390625" defaultRowHeight="12.75"/>
  <cols>
    <col min="1" max="1" width="5.625" style="0" bestFit="1" customWidth="1"/>
    <col min="2" max="2" width="36.375" style="0" customWidth="1"/>
    <col min="3" max="3" width="11.625" style="0" hidden="1" customWidth="1"/>
    <col min="4" max="4" width="17.375" style="0" customWidth="1"/>
    <col min="5" max="6" width="8.75390625" style="0" bestFit="1" customWidth="1"/>
    <col min="7" max="7" width="4.75390625" style="0" bestFit="1" customWidth="1"/>
    <col min="8" max="8" width="8.75390625" style="0" bestFit="1" customWidth="1"/>
    <col min="9" max="9" width="4.75390625" style="0" bestFit="1" customWidth="1"/>
    <col min="10" max="10" width="8.75390625" style="0" bestFit="1" customWidth="1"/>
    <col min="11" max="11" width="4.75390625" style="0" bestFit="1" customWidth="1"/>
    <col min="12" max="12" width="8.75390625" style="0" bestFit="1" customWidth="1"/>
    <col min="13" max="13" width="4.75390625" style="0" bestFit="1" customWidth="1"/>
  </cols>
  <sheetData>
    <row r="2" spans="1:13" ht="15.7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"/>
    </row>
    <row r="3" spans="1:13" ht="16.5" thickBot="1">
      <c r="A3" s="2"/>
      <c r="B3" s="3"/>
      <c r="C3" s="4"/>
      <c r="D3" s="4"/>
      <c r="E3" s="4"/>
      <c r="F3" s="4"/>
      <c r="G3" s="4"/>
      <c r="H3" s="4"/>
      <c r="I3" s="4"/>
      <c r="J3" s="5"/>
      <c r="K3" s="157" t="s">
        <v>1</v>
      </c>
      <c r="L3" s="157"/>
      <c r="M3" s="157"/>
    </row>
    <row r="4" spans="1:13" ht="13.5" thickBot="1">
      <c r="A4" s="150" t="s">
        <v>2</v>
      </c>
      <c r="B4" s="150" t="s">
        <v>3</v>
      </c>
      <c r="C4" s="152" t="s">
        <v>4</v>
      </c>
      <c r="D4" s="150" t="s">
        <v>5</v>
      </c>
      <c r="E4" s="154" t="s">
        <v>6</v>
      </c>
      <c r="F4" s="155"/>
      <c r="G4" s="155"/>
      <c r="H4" s="155"/>
      <c r="I4" s="155"/>
      <c r="J4" s="155"/>
      <c r="K4" s="155"/>
      <c r="L4" s="155"/>
      <c r="M4" s="156"/>
    </row>
    <row r="5" spans="1:13" ht="36" thickBot="1">
      <c r="A5" s="151"/>
      <c r="B5" s="151"/>
      <c r="C5" s="153"/>
      <c r="D5" s="151"/>
      <c r="E5" s="6">
        <v>2006</v>
      </c>
      <c r="F5" s="7">
        <v>2007</v>
      </c>
      <c r="G5" s="7" t="s">
        <v>7</v>
      </c>
      <c r="H5" s="8">
        <v>2008</v>
      </c>
      <c r="I5" s="7" t="s">
        <v>7</v>
      </c>
      <c r="J5" s="7">
        <v>2009</v>
      </c>
      <c r="K5" s="7" t="s">
        <v>7</v>
      </c>
      <c r="L5" s="9">
        <v>2010</v>
      </c>
      <c r="M5" s="7" t="s">
        <v>7</v>
      </c>
    </row>
    <row r="6" spans="1:13" ht="13.5" thickBot="1">
      <c r="A6" s="10">
        <v>1</v>
      </c>
      <c r="B6" s="11">
        <v>2</v>
      </c>
      <c r="C6" s="12">
        <v>3</v>
      </c>
      <c r="D6" s="13">
        <v>3</v>
      </c>
      <c r="E6" s="14">
        <v>4</v>
      </c>
      <c r="F6" s="15">
        <v>5</v>
      </c>
      <c r="G6" s="14"/>
      <c r="H6" s="14">
        <v>6</v>
      </c>
      <c r="I6" s="14"/>
      <c r="J6" s="15">
        <v>7</v>
      </c>
      <c r="K6" s="15"/>
      <c r="L6" s="10">
        <v>8</v>
      </c>
      <c r="M6" s="14"/>
    </row>
    <row r="7" spans="1:13" ht="12.75">
      <c r="A7" s="16">
        <v>1</v>
      </c>
      <c r="B7" s="17" t="s">
        <v>8</v>
      </c>
      <c r="C7" s="18"/>
      <c r="D7" s="19">
        <f>SUM(E7:L7)</f>
        <v>42000</v>
      </c>
      <c r="E7" s="20">
        <v>1577</v>
      </c>
      <c r="F7" s="20">
        <v>11000</v>
      </c>
      <c r="G7" s="20"/>
      <c r="H7" s="20">
        <v>11000</v>
      </c>
      <c r="I7" s="20"/>
      <c r="J7" s="20">
        <v>10000</v>
      </c>
      <c r="K7" s="21"/>
      <c r="L7" s="21">
        <v>8423</v>
      </c>
      <c r="M7" s="22"/>
    </row>
    <row r="8" spans="1:13" ht="12.75">
      <c r="A8" s="23"/>
      <c r="B8" s="24" t="s">
        <v>9</v>
      </c>
      <c r="C8" s="25"/>
      <c r="D8" s="26"/>
      <c r="E8" s="27">
        <v>288730</v>
      </c>
      <c r="F8" s="27">
        <v>288730</v>
      </c>
      <c r="G8" s="27"/>
      <c r="H8" s="27">
        <v>288730</v>
      </c>
      <c r="I8" s="27"/>
      <c r="J8" s="27">
        <v>288730</v>
      </c>
      <c r="K8" s="28"/>
      <c r="L8" s="28">
        <v>288730</v>
      </c>
      <c r="M8" s="22"/>
    </row>
    <row r="9" spans="1:13" ht="12.75">
      <c r="A9" s="23"/>
      <c r="B9" s="24" t="s">
        <v>10</v>
      </c>
      <c r="C9" s="25"/>
      <c r="D9" s="26"/>
      <c r="E9" s="29">
        <f>E7/E8</f>
        <v>0.005461850171440446</v>
      </c>
      <c r="F9" s="29">
        <f>F7/F8</f>
        <v>0.03809787690922315</v>
      </c>
      <c r="G9" s="29"/>
      <c r="H9" s="29">
        <f>H7/H8</f>
        <v>0.03809787690922315</v>
      </c>
      <c r="I9" s="29"/>
      <c r="J9" s="29">
        <f>J7/J8</f>
        <v>0.034634433553839224</v>
      </c>
      <c r="K9" s="30"/>
      <c r="L9" s="30">
        <f>L7/L8</f>
        <v>0.02917258338239878</v>
      </c>
      <c r="M9" s="31"/>
    </row>
    <row r="10" spans="1:13" ht="13.5" thickBot="1">
      <c r="A10" s="23"/>
      <c r="B10" s="24" t="s">
        <v>11</v>
      </c>
      <c r="C10" s="25"/>
      <c r="D10" s="26"/>
      <c r="E10" s="32"/>
      <c r="F10" s="29"/>
      <c r="G10" s="29"/>
      <c r="H10" s="29"/>
      <c r="I10" s="29"/>
      <c r="J10" s="29"/>
      <c r="K10" s="30"/>
      <c r="L10" s="30"/>
      <c r="M10" s="31"/>
    </row>
    <row r="11" spans="1:13" ht="13.5" thickBot="1">
      <c r="A11" s="23"/>
      <c r="B11" s="33" t="s">
        <v>12</v>
      </c>
      <c r="C11" s="25"/>
      <c r="D11" s="34"/>
      <c r="E11" s="35">
        <v>1.12</v>
      </c>
      <c r="F11" s="36">
        <f>E11*1.14+F9</f>
        <v>1.314897876909223</v>
      </c>
      <c r="G11" s="37">
        <f>F11/E11</f>
        <v>1.174015961526092</v>
      </c>
      <c r="H11" s="29">
        <f>F11*1.11+H9</f>
        <v>1.4976345202784607</v>
      </c>
      <c r="I11" s="37">
        <f>H11/F11</f>
        <v>1.138974019639286</v>
      </c>
      <c r="J11" s="29">
        <f>H11*1.1+J9</f>
        <v>1.6820324058601461</v>
      </c>
      <c r="K11" s="37">
        <f>J11/H11</f>
        <v>1.123126091903517</v>
      </c>
      <c r="L11" s="30">
        <f>J11*1.09+L9</f>
        <v>1.8625879057699581</v>
      </c>
      <c r="M11" s="38">
        <f>L11/J11</f>
        <v>1.1073436512166843</v>
      </c>
    </row>
    <row r="12" spans="1:13" ht="13.5" thickBot="1">
      <c r="A12" s="23"/>
      <c r="B12" s="33" t="s">
        <v>13</v>
      </c>
      <c r="C12" s="25"/>
      <c r="D12" s="34"/>
      <c r="E12" s="35">
        <v>0.83</v>
      </c>
      <c r="F12" s="36">
        <f>E12*1.14+F9</f>
        <v>0.984297876909223</v>
      </c>
      <c r="G12" s="37">
        <f>F12/E12</f>
        <v>1.1859010565171362</v>
      </c>
      <c r="H12" s="29">
        <f>F12*1.11+H9</f>
        <v>1.1306685202784608</v>
      </c>
      <c r="I12" s="37">
        <f>H12/F12</f>
        <v>1.1487056375950477</v>
      </c>
      <c r="J12" s="29">
        <f>H12*1.1+J9</f>
        <v>1.2783698058601463</v>
      </c>
      <c r="K12" s="37">
        <f>J12/H12</f>
        <v>1.1306318190810776</v>
      </c>
      <c r="L12" s="30">
        <f>J12*1.09+L9</f>
        <v>1.4225956717699584</v>
      </c>
      <c r="M12" s="39">
        <f>L12/J12</f>
        <v>1.1128201442561219</v>
      </c>
    </row>
    <row r="13" spans="1:13" ht="13.5" hidden="1">
      <c r="A13" s="23"/>
      <c r="B13" s="24" t="s">
        <v>14</v>
      </c>
      <c r="C13" s="25"/>
      <c r="D13" s="40">
        <f>6414+10440</f>
        <v>16854</v>
      </c>
      <c r="E13" s="40">
        <f>6414+10440</f>
        <v>16854</v>
      </c>
      <c r="F13" s="40">
        <f>6414+10440</f>
        <v>16854</v>
      </c>
      <c r="G13" s="27"/>
      <c r="H13" s="40">
        <f>6414+10440</f>
        <v>16854</v>
      </c>
      <c r="I13" s="27"/>
      <c r="J13" s="40">
        <f>6414+10440</f>
        <v>16854</v>
      </c>
      <c r="K13" s="27"/>
      <c r="L13" s="40">
        <f>6414+10440</f>
        <v>16854</v>
      </c>
      <c r="M13" s="22"/>
    </row>
    <row r="14" spans="1:13" ht="13.5" thickBot="1">
      <c r="A14" s="41"/>
      <c r="B14" s="42" t="s">
        <v>15</v>
      </c>
      <c r="C14" s="43"/>
      <c r="D14" s="44">
        <f>SUM(E14:L14)</f>
        <v>40423</v>
      </c>
      <c r="E14" s="45">
        <v>0</v>
      </c>
      <c r="F14" s="45">
        <f>F7</f>
        <v>11000</v>
      </c>
      <c r="G14" s="45"/>
      <c r="H14" s="45">
        <f>H7</f>
        <v>11000</v>
      </c>
      <c r="I14" s="45"/>
      <c r="J14" s="45">
        <f>J7</f>
        <v>10000</v>
      </c>
      <c r="K14" s="46"/>
      <c r="L14" s="46">
        <f>L7</f>
        <v>8423</v>
      </c>
      <c r="M14" s="47"/>
    </row>
    <row r="15" spans="1:13" ht="12.75">
      <c r="A15" s="16">
        <v>2</v>
      </c>
      <c r="B15" s="17" t="s">
        <v>16</v>
      </c>
      <c r="C15" s="18"/>
      <c r="D15" s="19">
        <f>SUM(E15:L15)</f>
        <v>83400</v>
      </c>
      <c r="E15" s="20">
        <v>1400</v>
      </c>
      <c r="F15" s="20">
        <v>29800</v>
      </c>
      <c r="G15" s="20"/>
      <c r="H15" s="20">
        <v>26500</v>
      </c>
      <c r="I15" s="20"/>
      <c r="J15" s="20">
        <v>16200</v>
      </c>
      <c r="K15" s="21"/>
      <c r="L15" s="21">
        <v>9500</v>
      </c>
      <c r="M15" s="48"/>
    </row>
    <row r="16" spans="1:13" ht="12.75">
      <c r="A16" s="23"/>
      <c r="B16" s="24" t="s">
        <v>17</v>
      </c>
      <c r="C16" s="25"/>
      <c r="D16" s="26"/>
      <c r="E16" s="27">
        <v>8800</v>
      </c>
      <c r="F16" s="27">
        <v>8800</v>
      </c>
      <c r="G16" s="27"/>
      <c r="H16" s="27">
        <v>8800</v>
      </c>
      <c r="I16" s="27"/>
      <c r="J16" s="27">
        <v>8800</v>
      </c>
      <c r="K16" s="28"/>
      <c r="L16" s="28">
        <v>8800</v>
      </c>
      <c r="M16" s="22"/>
    </row>
    <row r="17" spans="1:13" ht="12.75">
      <c r="A17" s="23"/>
      <c r="B17" s="24" t="s">
        <v>18</v>
      </c>
      <c r="C17" s="25"/>
      <c r="D17" s="26"/>
      <c r="E17" s="29">
        <f>E15/E16</f>
        <v>0.1590909090909091</v>
      </c>
      <c r="F17" s="29">
        <f>F15/F16</f>
        <v>3.3863636363636362</v>
      </c>
      <c r="G17" s="29"/>
      <c r="H17" s="29">
        <f>H15/H16</f>
        <v>3.0113636363636362</v>
      </c>
      <c r="I17" s="29"/>
      <c r="J17" s="29">
        <f>J15/J16</f>
        <v>1.8409090909090908</v>
      </c>
      <c r="K17" s="30"/>
      <c r="L17" s="30">
        <f>L15/L16</f>
        <v>1.0795454545454546</v>
      </c>
      <c r="M17" s="22"/>
    </row>
    <row r="18" spans="1:13" ht="13.5" thickBot="1">
      <c r="A18" s="23"/>
      <c r="B18" s="24" t="s">
        <v>19</v>
      </c>
      <c r="C18" s="25"/>
      <c r="D18" s="26"/>
      <c r="E18" s="49"/>
      <c r="F18" s="27"/>
      <c r="G18" s="27"/>
      <c r="H18" s="27"/>
      <c r="I18" s="27"/>
      <c r="J18" s="27"/>
      <c r="K18" s="28"/>
      <c r="L18" s="28"/>
      <c r="M18" s="50"/>
    </row>
    <row r="19" spans="1:13" ht="13.5" thickBot="1">
      <c r="A19" s="23"/>
      <c r="B19" s="33" t="s">
        <v>12</v>
      </c>
      <c r="C19" s="25"/>
      <c r="D19" s="34"/>
      <c r="E19" s="35">
        <v>4.82</v>
      </c>
      <c r="F19" s="36">
        <f>E19*1.14+F17</f>
        <v>8.881163636363636</v>
      </c>
      <c r="G19" s="37">
        <f>F19/E19</f>
        <v>1.8425650697849867</v>
      </c>
      <c r="H19" s="29">
        <f>F19*1.11+H17</f>
        <v>12.869455272727274</v>
      </c>
      <c r="I19" s="37">
        <f>H19/F19</f>
        <v>1.4490730944347998</v>
      </c>
      <c r="J19" s="29">
        <f>H19*1.1+J17</f>
        <v>15.997309890909094</v>
      </c>
      <c r="K19" s="37">
        <f>J19/H19</f>
        <v>1.2430448338252758</v>
      </c>
      <c r="L19" s="30">
        <f>J19*1.09+L17</f>
        <v>18.516613235636367</v>
      </c>
      <c r="M19" s="39">
        <f>L19/J19</f>
        <v>1.1574829369379744</v>
      </c>
    </row>
    <row r="20" spans="1:13" ht="13.5" thickBot="1">
      <c r="A20" s="23"/>
      <c r="B20" s="33" t="s">
        <v>13</v>
      </c>
      <c r="C20" s="25"/>
      <c r="D20" s="34"/>
      <c r="E20" s="51">
        <v>5.88</v>
      </c>
      <c r="F20" s="36">
        <f>E20*1.14+F17</f>
        <v>10.089563636363636</v>
      </c>
      <c r="G20" s="37">
        <f>F20/E20</f>
        <v>1.7159121830550401</v>
      </c>
      <c r="H20" s="29">
        <f>F20*1.11+H17</f>
        <v>14.210779272727272</v>
      </c>
      <c r="I20" s="37">
        <f>H20/F20</f>
        <v>1.408463218519226</v>
      </c>
      <c r="J20" s="29">
        <f>H20*1.1+J17</f>
        <v>17.472766290909092</v>
      </c>
      <c r="K20" s="37">
        <f>J20/H20</f>
        <v>1.2295431485901753</v>
      </c>
      <c r="L20" s="30">
        <f>J20*1.09+L17</f>
        <v>20.124860711636366</v>
      </c>
      <c r="M20" s="39">
        <f>L20/J20</f>
        <v>1.1517844614053547</v>
      </c>
    </row>
    <row r="21" spans="1:13" ht="12.75">
      <c r="A21" s="52"/>
      <c r="B21" s="24" t="s">
        <v>14</v>
      </c>
      <c r="C21" s="53"/>
      <c r="D21" s="54">
        <v>4700</v>
      </c>
      <c r="E21" s="55">
        <v>1400</v>
      </c>
      <c r="F21" s="56">
        <v>4700</v>
      </c>
      <c r="G21" s="57"/>
      <c r="H21" s="56">
        <v>4700</v>
      </c>
      <c r="I21" s="57"/>
      <c r="J21" s="56">
        <v>4700</v>
      </c>
      <c r="K21" s="58"/>
      <c r="L21" s="59">
        <v>4700</v>
      </c>
      <c r="M21" s="22"/>
    </row>
    <row r="22" spans="1:13" ht="13.5" thickBot="1">
      <c r="A22" s="60"/>
      <c r="B22" s="42" t="s">
        <v>20</v>
      </c>
      <c r="C22" s="61"/>
      <c r="D22" s="62">
        <f>SUM(E22:L22)</f>
        <v>8617.099999999999</v>
      </c>
      <c r="E22" s="63">
        <v>0</v>
      </c>
      <c r="F22" s="63">
        <v>1761.1</v>
      </c>
      <c r="G22" s="63"/>
      <c r="H22" s="63">
        <v>2013.5</v>
      </c>
      <c r="I22" s="63"/>
      <c r="J22" s="63">
        <v>2281.3</v>
      </c>
      <c r="K22" s="64"/>
      <c r="L22" s="64">
        <v>2561.2</v>
      </c>
      <c r="M22" s="47"/>
    </row>
    <row r="23" spans="1:13" ht="13.5" thickBot="1">
      <c r="A23" s="65"/>
      <c r="B23" s="66" t="s">
        <v>10</v>
      </c>
      <c r="C23" s="67"/>
      <c r="D23" s="68"/>
      <c r="E23" s="49"/>
      <c r="F23" s="32">
        <f>F22/F16</f>
        <v>0.200125</v>
      </c>
      <c r="G23" s="32"/>
      <c r="H23" s="32">
        <f>H22/H16</f>
        <v>0.2288068181818182</v>
      </c>
      <c r="I23" s="32"/>
      <c r="J23" s="32">
        <f>J22/J16</f>
        <v>0.25923863636363637</v>
      </c>
      <c r="K23" s="69"/>
      <c r="L23" s="70">
        <f>L22/L16</f>
        <v>0.29104545454545455</v>
      </c>
      <c r="M23" s="22"/>
    </row>
    <row r="24" spans="1:13" ht="12.75">
      <c r="A24" s="16">
        <v>3</v>
      </c>
      <c r="B24" s="17" t="s">
        <v>21</v>
      </c>
      <c r="C24" s="71"/>
      <c r="D24" s="72">
        <f>SUM(E24:L24)</f>
        <v>174100</v>
      </c>
      <c r="E24" s="20">
        <v>15454</v>
      </c>
      <c r="F24" s="20">
        <v>33840</v>
      </c>
      <c r="G24" s="20"/>
      <c r="H24" s="20">
        <v>42820</v>
      </c>
      <c r="I24" s="20"/>
      <c r="J24" s="20">
        <v>40721</v>
      </c>
      <c r="K24" s="21"/>
      <c r="L24" s="21">
        <v>41265</v>
      </c>
      <c r="M24" s="48"/>
    </row>
    <row r="25" spans="1:13" ht="12.75">
      <c r="A25" s="23"/>
      <c r="B25" s="24" t="s">
        <v>22</v>
      </c>
      <c r="C25" s="73"/>
      <c r="D25" s="74"/>
      <c r="E25" s="27">
        <v>1280</v>
      </c>
      <c r="F25" s="27">
        <v>1280</v>
      </c>
      <c r="G25" s="27"/>
      <c r="H25" s="27">
        <v>1280</v>
      </c>
      <c r="I25" s="27"/>
      <c r="J25" s="27">
        <v>1280</v>
      </c>
      <c r="K25" s="28"/>
      <c r="L25" s="28">
        <v>1280</v>
      </c>
      <c r="M25" s="22"/>
    </row>
    <row r="26" spans="1:13" ht="13.5" thickBot="1">
      <c r="A26" s="23"/>
      <c r="B26" s="24" t="s">
        <v>18</v>
      </c>
      <c r="C26" s="73"/>
      <c r="D26" s="74"/>
      <c r="E26" s="32">
        <f>E24/E25</f>
        <v>12.0734375</v>
      </c>
      <c r="F26" s="29">
        <f>F24/F25</f>
        <v>26.4375</v>
      </c>
      <c r="G26" s="29"/>
      <c r="H26" s="29">
        <f>H24/H25</f>
        <v>33.453125</v>
      </c>
      <c r="I26" s="29"/>
      <c r="J26" s="29">
        <f>J24/J25</f>
        <v>31.81328125</v>
      </c>
      <c r="K26" s="30"/>
      <c r="L26" s="30">
        <f>L24/L25</f>
        <v>32.23828125</v>
      </c>
      <c r="M26" s="22"/>
    </row>
    <row r="27" spans="1:13" ht="13.5" thickBot="1">
      <c r="A27" s="23"/>
      <c r="B27" s="24" t="s">
        <v>19</v>
      </c>
      <c r="C27" s="73"/>
      <c r="D27" s="75"/>
      <c r="E27" s="35">
        <f>338.3+49.14</f>
        <v>387.44</v>
      </c>
      <c r="F27" s="36">
        <f>E27*1.14+F26</f>
        <v>468.11909999999995</v>
      </c>
      <c r="G27" s="37">
        <f>F27/E27</f>
        <v>1.2082363720834193</v>
      </c>
      <c r="H27" s="29">
        <f>F27*1.11+H26</f>
        <v>553.065326</v>
      </c>
      <c r="I27" s="37">
        <f>H27/F27</f>
        <v>1.1814628499456656</v>
      </c>
      <c r="J27" s="29">
        <f>H27*1.1+J26</f>
        <v>640.1851398500002</v>
      </c>
      <c r="K27" s="76">
        <f>J27/H27</f>
        <v>1.1575217424677247</v>
      </c>
      <c r="L27" s="30">
        <f>J27*1.09+L26</f>
        <v>730.0400836865002</v>
      </c>
      <c r="M27" s="38">
        <f>L27/J27</f>
        <v>1.1403577469129536</v>
      </c>
    </row>
    <row r="28" spans="1:13" ht="12.75">
      <c r="A28" s="52"/>
      <c r="B28" s="24" t="s">
        <v>14</v>
      </c>
      <c r="C28" s="77"/>
      <c r="D28" s="78">
        <v>17500</v>
      </c>
      <c r="E28" s="78">
        <v>17500</v>
      </c>
      <c r="F28" s="78">
        <v>17500</v>
      </c>
      <c r="G28" s="57"/>
      <c r="H28" s="78">
        <v>17500</v>
      </c>
      <c r="I28" s="57"/>
      <c r="J28" s="78">
        <v>17500</v>
      </c>
      <c r="K28" s="79"/>
      <c r="L28" s="78">
        <v>17500</v>
      </c>
      <c r="M28" s="22"/>
    </row>
    <row r="29" spans="1:13" ht="13.5" thickBot="1">
      <c r="A29" s="60"/>
      <c r="B29" s="42" t="s">
        <v>15</v>
      </c>
      <c r="C29" s="80"/>
      <c r="D29" s="81">
        <f>SUM(E29:L29)</f>
        <v>79955.4</v>
      </c>
      <c r="E29" s="63">
        <v>0</v>
      </c>
      <c r="F29" s="63">
        <v>16340.9</v>
      </c>
      <c r="G29" s="63"/>
      <c r="H29" s="63">
        <v>18682.6</v>
      </c>
      <c r="I29" s="63"/>
      <c r="J29" s="63">
        <v>21167.3</v>
      </c>
      <c r="K29" s="64"/>
      <c r="L29" s="64">
        <v>23764.6</v>
      </c>
      <c r="M29" s="47"/>
    </row>
    <row r="30" spans="1:13" ht="13.5" thickBot="1">
      <c r="A30" s="65"/>
      <c r="B30" s="66" t="s">
        <v>10</v>
      </c>
      <c r="C30" s="82"/>
      <c r="D30" s="83"/>
      <c r="E30" s="49"/>
      <c r="F30" s="49">
        <f>F29/F25</f>
        <v>12.766328125</v>
      </c>
      <c r="G30" s="49"/>
      <c r="H30" s="49">
        <f>H29/H25</f>
        <v>14.595781249999998</v>
      </c>
      <c r="I30" s="49"/>
      <c r="J30" s="49">
        <f>J29/J25</f>
        <v>16.536953125</v>
      </c>
      <c r="K30" s="69"/>
      <c r="L30" s="69">
        <f>L29/L25</f>
        <v>18.56609375</v>
      </c>
      <c r="M30" s="22"/>
    </row>
    <row r="31" spans="1:13" ht="36">
      <c r="A31" s="16">
        <v>4</v>
      </c>
      <c r="B31" s="17" t="s">
        <v>23</v>
      </c>
      <c r="C31" s="71"/>
      <c r="D31" s="72">
        <f>SUM(E31:L31)</f>
        <v>10700</v>
      </c>
      <c r="E31" s="84">
        <v>100</v>
      </c>
      <c r="F31" s="84">
        <v>9300</v>
      </c>
      <c r="G31" s="84"/>
      <c r="H31" s="84">
        <v>1300</v>
      </c>
      <c r="I31" s="84"/>
      <c r="J31" s="84">
        <v>0</v>
      </c>
      <c r="K31" s="85"/>
      <c r="L31" s="86">
        <v>0</v>
      </c>
      <c r="M31" s="87"/>
    </row>
    <row r="32" spans="1:13" ht="12.75">
      <c r="A32" s="23"/>
      <c r="B32" s="24" t="s">
        <v>24</v>
      </c>
      <c r="C32" s="73"/>
      <c r="D32" s="88"/>
      <c r="E32" s="88">
        <v>133.5</v>
      </c>
      <c r="F32" s="88">
        <v>133.5</v>
      </c>
      <c r="G32" s="88"/>
      <c r="H32" s="88">
        <v>133.5</v>
      </c>
      <c r="I32" s="88"/>
      <c r="J32" s="88">
        <v>0</v>
      </c>
      <c r="K32" s="89"/>
      <c r="L32" s="88">
        <v>0</v>
      </c>
      <c r="M32" s="90"/>
    </row>
    <row r="33" spans="1:13" ht="13.5" thickBot="1">
      <c r="A33" s="23"/>
      <c r="B33" s="24" t="s">
        <v>18</v>
      </c>
      <c r="C33" s="73"/>
      <c r="D33" s="88"/>
      <c r="E33" s="91">
        <f>E31/E32</f>
        <v>0.7490636704119851</v>
      </c>
      <c r="F33" s="92">
        <f>F31/F32</f>
        <v>69.66292134831461</v>
      </c>
      <c r="G33" s="92"/>
      <c r="H33" s="92">
        <f>H31/H32</f>
        <v>9.737827715355806</v>
      </c>
      <c r="I33" s="92"/>
      <c r="J33" s="92">
        <v>0</v>
      </c>
      <c r="K33" s="93"/>
      <c r="L33" s="92">
        <v>0</v>
      </c>
      <c r="M33" s="90"/>
    </row>
    <row r="34" spans="1:13" ht="13.5" thickBot="1">
      <c r="A34" s="23"/>
      <c r="B34" s="24" t="s">
        <v>19</v>
      </c>
      <c r="C34" s="73"/>
      <c r="D34" s="89"/>
      <c r="E34" s="94">
        <v>33.1</v>
      </c>
      <c r="F34" s="95">
        <f>E34*1.14+F33</f>
        <v>107.3969213483146</v>
      </c>
      <c r="G34" s="96">
        <f>F34/E34</f>
        <v>3.2446199803116196</v>
      </c>
      <c r="H34" s="88">
        <f>F34*1.11+H33</f>
        <v>128.94841041198504</v>
      </c>
      <c r="I34" s="96">
        <f>H34/F34</f>
        <v>1.200671386042563</v>
      </c>
      <c r="J34" s="88">
        <v>0</v>
      </c>
      <c r="K34" s="97">
        <f>J34/H34</f>
        <v>0</v>
      </c>
      <c r="L34" s="98">
        <f>J34</f>
        <v>0</v>
      </c>
      <c r="M34" s="99">
        <v>0</v>
      </c>
    </row>
    <row r="35" spans="1:13" ht="12.75">
      <c r="A35" s="23"/>
      <c r="B35" s="24" t="s">
        <v>14</v>
      </c>
      <c r="C35" s="73"/>
      <c r="D35" s="88">
        <f>(4421-4112.6)/1.15/2+730.9</f>
        <v>864.986956521739</v>
      </c>
      <c r="E35" s="88">
        <f>(4421-4112.6)/1.15/2+730.9</f>
        <v>864.986956521739</v>
      </c>
      <c r="F35" s="88">
        <f>(4421-4112.6)/1.15/2+730.9</f>
        <v>864.986956521739</v>
      </c>
      <c r="G35" s="88"/>
      <c r="H35" s="88">
        <f>(4421-4112.6)/1.15/2+730.9</f>
        <v>864.986956521739</v>
      </c>
      <c r="I35" s="88"/>
      <c r="J35" s="88">
        <v>0</v>
      </c>
      <c r="K35" s="89"/>
      <c r="L35" s="88">
        <v>0</v>
      </c>
      <c r="M35" s="90"/>
    </row>
    <row r="36" spans="1:13" ht="13.5" thickBot="1">
      <c r="A36" s="41"/>
      <c r="B36" s="100" t="s">
        <v>15</v>
      </c>
      <c r="C36" s="101"/>
      <c r="D36" s="102">
        <f>SUM(E36:L36)</f>
        <v>336.7</v>
      </c>
      <c r="E36" s="102">
        <v>0</v>
      </c>
      <c r="F36" s="102">
        <v>157.1</v>
      </c>
      <c r="G36" s="102"/>
      <c r="H36" s="102">
        <v>179.6</v>
      </c>
      <c r="I36" s="102"/>
      <c r="J36" s="102">
        <v>0</v>
      </c>
      <c r="K36" s="103"/>
      <c r="L36" s="104">
        <v>0</v>
      </c>
      <c r="M36" s="105"/>
    </row>
    <row r="37" spans="1:13" ht="13.5" thickBot="1">
      <c r="A37" s="65"/>
      <c r="B37" s="66" t="s">
        <v>10</v>
      </c>
      <c r="C37" s="82"/>
      <c r="D37" s="106"/>
      <c r="E37" s="106"/>
      <c r="F37" s="91">
        <f>F36/F32</f>
        <v>1.1767790262172284</v>
      </c>
      <c r="G37" s="106"/>
      <c r="H37" s="91">
        <f>H36/H32</f>
        <v>1.345318352059925</v>
      </c>
      <c r="I37" s="106"/>
      <c r="J37" s="91">
        <v>0</v>
      </c>
      <c r="K37" s="107"/>
      <c r="L37" s="91">
        <v>0</v>
      </c>
      <c r="M37" s="90"/>
    </row>
    <row r="38" spans="1:13" ht="24">
      <c r="A38" s="16">
        <v>5</v>
      </c>
      <c r="B38" s="17" t="s">
        <v>25</v>
      </c>
      <c r="C38" s="71"/>
      <c r="D38" s="72">
        <f>SUM(E38:L38)</f>
        <v>127500</v>
      </c>
      <c r="E38" s="84">
        <v>5400</v>
      </c>
      <c r="F38" s="84">
        <v>35616</v>
      </c>
      <c r="G38" s="84"/>
      <c r="H38" s="84">
        <v>32000</v>
      </c>
      <c r="I38" s="84"/>
      <c r="J38" s="84">
        <v>26802</v>
      </c>
      <c r="K38" s="85"/>
      <c r="L38" s="85">
        <v>27682</v>
      </c>
      <c r="M38" s="87"/>
    </row>
    <row r="39" spans="1:13" ht="12.75">
      <c r="A39" s="23"/>
      <c r="B39" s="24" t="s">
        <v>24</v>
      </c>
      <c r="C39" s="73"/>
      <c r="D39" s="88"/>
      <c r="E39" s="88">
        <v>11132.5</v>
      </c>
      <c r="F39" s="88">
        <v>11132.5</v>
      </c>
      <c r="G39" s="88"/>
      <c r="H39" s="88">
        <v>11132.5</v>
      </c>
      <c r="I39" s="88"/>
      <c r="J39" s="88">
        <v>11132.5</v>
      </c>
      <c r="K39" s="89"/>
      <c r="L39" s="89">
        <v>11132.5</v>
      </c>
      <c r="M39" s="90"/>
    </row>
    <row r="40" spans="1:13" ht="12.75">
      <c r="A40" s="23"/>
      <c r="B40" s="24" t="s">
        <v>18</v>
      </c>
      <c r="C40" s="73"/>
      <c r="D40" s="88"/>
      <c r="E40" s="92">
        <f>E38/E39</f>
        <v>0.4850662474736133</v>
      </c>
      <c r="F40" s="92">
        <f>F38/F39</f>
        <v>3.1992813833370763</v>
      </c>
      <c r="G40" s="92"/>
      <c r="H40" s="92">
        <f>H38/H39</f>
        <v>2.874466651695486</v>
      </c>
      <c r="I40" s="92"/>
      <c r="J40" s="92">
        <f>J38/J39</f>
        <v>2.407545474960701</v>
      </c>
      <c r="K40" s="93"/>
      <c r="L40" s="93">
        <f>L38/L39</f>
        <v>2.4865933078823264</v>
      </c>
      <c r="M40" s="90"/>
    </row>
    <row r="41" spans="1:13" ht="13.5" thickBot="1">
      <c r="A41" s="23"/>
      <c r="B41" s="24" t="s">
        <v>19</v>
      </c>
      <c r="C41" s="73"/>
      <c r="D41" s="88"/>
      <c r="E41" s="106"/>
      <c r="F41" s="88"/>
      <c r="G41" s="88"/>
      <c r="H41" s="88"/>
      <c r="I41" s="88"/>
      <c r="J41" s="88"/>
      <c r="K41" s="89"/>
      <c r="L41" s="89"/>
      <c r="M41" s="90"/>
    </row>
    <row r="42" spans="1:13" ht="13.5" thickBot="1">
      <c r="A42" s="23"/>
      <c r="B42" s="33" t="s">
        <v>12</v>
      </c>
      <c r="C42" s="73"/>
      <c r="D42" s="89"/>
      <c r="E42" s="108">
        <v>6.75</v>
      </c>
      <c r="F42" s="109">
        <f>E42*1.14+F40</f>
        <v>10.894281383337075</v>
      </c>
      <c r="G42" s="96">
        <f>F42/E42</f>
        <v>1.6139676123462334</v>
      </c>
      <c r="H42" s="92">
        <f>F42*1.11+H40</f>
        <v>14.96711898719964</v>
      </c>
      <c r="I42" s="96">
        <f>H42/F42</f>
        <v>1.373850964607176</v>
      </c>
      <c r="J42" s="92">
        <f>H42*1.1+J40</f>
        <v>18.871376360880305</v>
      </c>
      <c r="K42" s="96">
        <f>J42/H42</f>
        <v>1.2608556380837028</v>
      </c>
      <c r="L42" s="93">
        <f>J42*1.09+L40</f>
        <v>23.05639354124186</v>
      </c>
      <c r="M42" s="99">
        <f>L42/J42</f>
        <v>1.221765339227559</v>
      </c>
    </row>
    <row r="43" spans="1:13" ht="13.5" thickBot="1">
      <c r="A43" s="23"/>
      <c r="B43" s="33" t="s">
        <v>13</v>
      </c>
      <c r="C43" s="73"/>
      <c r="D43" s="89"/>
      <c r="E43" s="108">
        <v>8.97</v>
      </c>
      <c r="F43" s="109">
        <f>E43*1.14+F40</f>
        <v>13.425081383337076</v>
      </c>
      <c r="G43" s="96">
        <f>F43/E43</f>
        <v>1.4966645912304433</v>
      </c>
      <c r="H43" s="92">
        <f>F43*1.11+H40</f>
        <v>17.776306987199643</v>
      </c>
      <c r="I43" s="96">
        <f>H43/F43</f>
        <v>1.3241116742326207</v>
      </c>
      <c r="J43" s="92">
        <f>H43*1.1+J40</f>
        <v>21.961483160880313</v>
      </c>
      <c r="K43" s="96">
        <f>J43/H43</f>
        <v>1.2354356378236677</v>
      </c>
      <c r="L43" s="93">
        <f>J43*1.09+L40</f>
        <v>26.42460995324187</v>
      </c>
      <c r="M43" s="110">
        <f>L43/J43</f>
        <v>1.2032251993030991</v>
      </c>
    </row>
    <row r="44" spans="1:13" ht="12.75">
      <c r="A44" s="52"/>
      <c r="B44" s="24" t="s">
        <v>14</v>
      </c>
      <c r="C44" s="77"/>
      <c r="D44" s="78">
        <f>5349+(77188-68394)/2</f>
        <v>9746</v>
      </c>
      <c r="E44" s="78">
        <f>5349+(77188-68394)/2</f>
        <v>9746</v>
      </c>
      <c r="F44" s="78">
        <f>5349+(77188-68394)/2</f>
        <v>9746</v>
      </c>
      <c r="G44" s="56"/>
      <c r="H44" s="78">
        <f>5349+(77188-68394)/2</f>
        <v>9746</v>
      </c>
      <c r="I44" s="56"/>
      <c r="J44" s="78">
        <f>5349+(77188-68394)/2</f>
        <v>9746</v>
      </c>
      <c r="K44" s="111"/>
      <c r="L44" s="78">
        <f>5349+(77188-68394)/2</f>
        <v>9746</v>
      </c>
      <c r="M44" s="90"/>
    </row>
    <row r="45" spans="1:13" ht="13.5" thickBot="1">
      <c r="A45" s="112"/>
      <c r="B45" s="113" t="s">
        <v>15</v>
      </c>
      <c r="C45" s="114"/>
      <c r="D45" s="115">
        <f>SUM(E45:L45)</f>
        <v>17298.9</v>
      </c>
      <c r="E45" s="116">
        <v>0</v>
      </c>
      <c r="F45" s="116">
        <v>3535.5</v>
      </c>
      <c r="G45" s="116"/>
      <c r="H45" s="116">
        <v>4042.1</v>
      </c>
      <c r="I45" s="116"/>
      <c r="J45" s="116">
        <v>4579.7</v>
      </c>
      <c r="K45" s="117"/>
      <c r="L45" s="117">
        <v>5141.6</v>
      </c>
      <c r="M45" s="90"/>
    </row>
    <row r="46" spans="1:13" ht="13.5" thickBot="1">
      <c r="A46" s="118"/>
      <c r="B46" s="66" t="s">
        <v>10</v>
      </c>
      <c r="C46" s="119"/>
      <c r="D46" s="120"/>
      <c r="E46" s="121"/>
      <c r="F46" s="122">
        <f>F45/F39</f>
        <v>0.3175836514709185</v>
      </c>
      <c r="G46" s="121"/>
      <c r="H46" s="122">
        <f>H45/H39</f>
        <v>0.3630900516505726</v>
      </c>
      <c r="I46" s="121"/>
      <c r="J46" s="122">
        <f>J45/J39</f>
        <v>0.4113810913990568</v>
      </c>
      <c r="K46" s="123"/>
      <c r="L46" s="122">
        <f>L45/L39</f>
        <v>0.4618549292611723</v>
      </c>
      <c r="M46" s="94"/>
    </row>
    <row r="47" spans="1:13" ht="14.25">
      <c r="A47" s="124">
        <v>6</v>
      </c>
      <c r="B47" s="125" t="s">
        <v>26</v>
      </c>
      <c r="C47" s="126"/>
      <c r="D47" s="72">
        <f>SUM(E47:L47)</f>
        <v>12170</v>
      </c>
      <c r="E47" s="20">
        <v>1900</v>
      </c>
      <c r="F47" s="20">
        <f>2650</f>
        <v>2650</v>
      </c>
      <c r="G47" s="20"/>
      <c r="H47" s="20">
        <v>2450</v>
      </c>
      <c r="I47" s="127"/>
      <c r="J47" s="84">
        <v>2330</v>
      </c>
      <c r="K47" s="84"/>
      <c r="L47" s="85">
        <v>2840</v>
      </c>
      <c r="M47" s="128"/>
    </row>
    <row r="48" spans="1:13" ht="12.75">
      <c r="A48" s="129"/>
      <c r="B48" s="24" t="s">
        <v>24</v>
      </c>
      <c r="C48" s="130"/>
      <c r="D48" s="78"/>
      <c r="E48" s="56">
        <v>11270</v>
      </c>
      <c r="F48" s="56">
        <v>11270</v>
      </c>
      <c r="G48" s="56"/>
      <c r="H48" s="56">
        <v>11270</v>
      </c>
      <c r="I48" s="56"/>
      <c r="J48" s="56">
        <v>11270</v>
      </c>
      <c r="K48" s="56"/>
      <c r="L48" s="56">
        <v>11270</v>
      </c>
      <c r="M48" s="131"/>
    </row>
    <row r="49" spans="1:13" ht="12.75">
      <c r="A49" s="129"/>
      <c r="B49" s="24" t="s">
        <v>18</v>
      </c>
      <c r="C49" s="130"/>
      <c r="D49" s="78"/>
      <c r="E49" s="132">
        <f>E47/E48</f>
        <v>0.16858917480035493</v>
      </c>
      <c r="F49" s="132">
        <f>F47/F48</f>
        <v>0.23513753327417924</v>
      </c>
      <c r="G49" s="132"/>
      <c r="H49" s="132">
        <f>H47/H48</f>
        <v>0.21739130434782608</v>
      </c>
      <c r="I49" s="132"/>
      <c r="J49" s="132">
        <f>J47/J48</f>
        <v>0.2067435669920142</v>
      </c>
      <c r="K49" s="56"/>
      <c r="L49" s="133">
        <f>L47/L48</f>
        <v>0.25199645075421473</v>
      </c>
      <c r="M49" s="131"/>
    </row>
    <row r="50" spans="1:13" ht="13.5" thickBot="1">
      <c r="A50" s="129"/>
      <c r="B50" s="24" t="s">
        <v>19</v>
      </c>
      <c r="C50" s="130"/>
      <c r="D50" s="78"/>
      <c r="E50" s="116"/>
      <c r="F50" s="56"/>
      <c r="G50" s="56"/>
      <c r="H50" s="56"/>
      <c r="I50" s="56"/>
      <c r="J50" s="56"/>
      <c r="K50" s="56"/>
      <c r="L50" s="111"/>
      <c r="M50" s="131"/>
    </row>
    <row r="51" spans="1:13" ht="13.5" thickBot="1">
      <c r="A51" s="129"/>
      <c r="B51" s="33" t="s">
        <v>27</v>
      </c>
      <c r="C51" s="130"/>
      <c r="D51" s="134"/>
      <c r="E51" s="108">
        <v>1.02</v>
      </c>
      <c r="F51" s="135">
        <f>E51*1.14+F49</f>
        <v>1.397937533274179</v>
      </c>
      <c r="G51" s="136">
        <f>F51/E51</f>
        <v>1.3705269934060578</v>
      </c>
      <c r="H51" s="132">
        <f>F51*1.11+H49</f>
        <v>1.769101966282165</v>
      </c>
      <c r="I51" s="136">
        <f>H51/F51</f>
        <v>1.265508596896074</v>
      </c>
      <c r="J51" s="132">
        <f>H51*1.1+J49</f>
        <v>2.152755729902396</v>
      </c>
      <c r="K51" s="136">
        <f>J51/H51</f>
        <v>1.2168635674666588</v>
      </c>
      <c r="L51" s="133">
        <f>J51*1.09+L49</f>
        <v>2.5985001963478265</v>
      </c>
      <c r="M51" s="99">
        <f>L51/J51</f>
        <v>1.2070576146907481</v>
      </c>
    </row>
    <row r="52" spans="1:13" ht="12.75">
      <c r="A52" s="129"/>
      <c r="B52" s="24" t="s">
        <v>14</v>
      </c>
      <c r="C52" s="130"/>
      <c r="D52" s="78">
        <f>72+1578.3</f>
        <v>1650.3</v>
      </c>
      <c r="E52" s="78">
        <v>1650.3</v>
      </c>
      <c r="F52" s="78">
        <f>72+1578.3</f>
        <v>1650.3</v>
      </c>
      <c r="G52" s="56"/>
      <c r="H52" s="78">
        <f>72+1578.3</f>
        <v>1650.3</v>
      </c>
      <c r="I52" s="56"/>
      <c r="J52" s="78">
        <f>72+1578.3</f>
        <v>1650.3</v>
      </c>
      <c r="K52" s="56"/>
      <c r="L52" s="78">
        <f>72+1578.3</f>
        <v>1650.3</v>
      </c>
      <c r="M52" s="131"/>
    </row>
    <row r="53" spans="1:13" ht="13.5" thickBot="1">
      <c r="A53" s="137"/>
      <c r="B53" s="42" t="s">
        <v>15</v>
      </c>
      <c r="C53" s="138"/>
      <c r="D53" s="81">
        <f>SUM(E53:L53)</f>
        <v>2570</v>
      </c>
      <c r="E53" s="139">
        <v>0</v>
      </c>
      <c r="F53" s="139">
        <v>530</v>
      </c>
      <c r="G53" s="139"/>
      <c r="H53" s="139">
        <v>600</v>
      </c>
      <c r="I53" s="139"/>
      <c r="J53" s="139">
        <v>680</v>
      </c>
      <c r="K53" s="139"/>
      <c r="L53" s="140">
        <v>760</v>
      </c>
      <c r="M53" s="141"/>
    </row>
    <row r="54" spans="1:13" ht="13.5" thickBot="1">
      <c r="A54" s="41"/>
      <c r="B54" s="66" t="s">
        <v>10</v>
      </c>
      <c r="C54" s="43"/>
      <c r="D54" s="142"/>
      <c r="E54" s="102"/>
      <c r="F54" s="143">
        <f>F53/F48</f>
        <v>0.04702750665483585</v>
      </c>
      <c r="G54" s="102"/>
      <c r="H54" s="143">
        <f>H53/H48</f>
        <v>0.05323868677905945</v>
      </c>
      <c r="I54" s="102"/>
      <c r="J54" s="143">
        <f>J53/J48</f>
        <v>0.06033717834960071</v>
      </c>
      <c r="K54" s="103"/>
      <c r="L54" s="108">
        <f>L53/L48</f>
        <v>0.06743566992014197</v>
      </c>
      <c r="M54" s="144"/>
    </row>
    <row r="55" spans="1:13" ht="13.5" thickBot="1">
      <c r="A55" s="41">
        <v>7</v>
      </c>
      <c r="B55" s="145" t="s">
        <v>28</v>
      </c>
      <c r="C55" s="146"/>
      <c r="D55" s="147">
        <f>D47+D38+D31+D24+D15+D7</f>
        <v>449870</v>
      </c>
      <c r="E55" s="102">
        <f>E47+E38+E31+E24+E15+E7</f>
        <v>25831</v>
      </c>
      <c r="F55" s="102">
        <f>F47+F38+F31+F24+F15+F7</f>
        <v>122206</v>
      </c>
      <c r="G55" s="102"/>
      <c r="H55" s="102">
        <f>H47+H38+H31+H24+H15+H7</f>
        <v>116070</v>
      </c>
      <c r="I55" s="102"/>
      <c r="J55" s="102">
        <f>J47+J38+J31+J24+J15+J7</f>
        <v>96053</v>
      </c>
      <c r="K55" s="102"/>
      <c r="L55" s="102">
        <f>L47+L38+L31+L24+L15+L7</f>
        <v>89710</v>
      </c>
      <c r="M55" s="148"/>
    </row>
  </sheetData>
  <mergeCells count="7">
    <mergeCell ref="A2:L2"/>
    <mergeCell ref="A4:A5"/>
    <mergeCell ref="B4:B5"/>
    <mergeCell ref="C4:C5"/>
    <mergeCell ref="D4:D5"/>
    <mergeCell ref="E4:M4"/>
    <mergeCell ref="K3:M3"/>
  </mergeCells>
  <printOptions/>
  <pageMargins left="0.36" right="0.3" top="0.39" bottom="0.3" header="0.5" footer="0.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btf</dc:creator>
  <cp:keywords/>
  <dc:description/>
  <cp:lastModifiedBy>btf</cp:lastModifiedBy>
  <cp:lastPrinted>2006-06-28T04:46:13Z</cp:lastPrinted>
  <dcterms:created xsi:type="dcterms:W3CDTF">2006-06-26T06:56:58Z</dcterms:created>
  <dcterms:modified xsi:type="dcterms:W3CDTF">2006-06-28T04:56:20Z</dcterms:modified>
  <cp:category/>
  <cp:version/>
  <cp:contentType/>
  <cp:contentStatus/>
</cp:coreProperties>
</file>