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Приватизация" sheetId="1" r:id="rId1"/>
    <sheet name="Затраты" sheetId="2" r:id="rId2"/>
    <sheet name="Изделия" sheetId="3" r:id="rId3"/>
    <sheet name="Лист6" sheetId="4" r:id="rId4"/>
    <sheet name="Лист7" sheetId="5" r:id="rId5"/>
    <sheet name="Дебиторы" sheetId="6" r:id="rId6"/>
    <sheet name="Кредиторы" sheetId="7" r:id="rId7"/>
    <sheet name="Активы" sheetId="8" r:id="rId8"/>
  </sheets>
  <definedNames>
    <definedName name="Excel_BuiltIn_Print_Area_2_1">#REF!</definedName>
    <definedName name="Excel_BuiltIn_Print_Area_61">'Дебиторы'!$A$1:$E$106</definedName>
    <definedName name="Excel_BuiltIn_Print_Area_7_1">'Кредиторы'!$A$40:$E$93</definedName>
    <definedName name="Excel_BuiltIn_Print_Area_7_11">'Кредиторы'!$A$1:$E$87</definedName>
    <definedName name="Excel_BuiltIn_Print_Area_8_1">'Активы'!$A$3:$D$30</definedName>
    <definedName name="_xlnm.Print_Area" localSheetId="7">'Активы'!$A$1:$D$30</definedName>
    <definedName name="_xlnm.Print_Area" localSheetId="5">'Дебиторы'!$A$1:$E$96</definedName>
    <definedName name="_xlnm.Print_Area" localSheetId="1">'Затраты'!$A$1:$C$23</definedName>
    <definedName name="_xlnm.Print_Area" localSheetId="2">'Изделия'!$A$1:$E$130</definedName>
    <definedName name="_xlnm.Print_Area" localSheetId="6">'Кредиторы'!$A$1:$E$93</definedName>
    <definedName name="_xlnm.Print_Area" localSheetId="3">'Лист6'!$A$1:$C$33</definedName>
    <definedName name="_xlnm.Print_Area" localSheetId="4">'Лист7'!$A$2:$F$9</definedName>
    <definedName name="_xlnm.Print_Area" localSheetId="0">'Приватизация'!$A$1:$E$190</definedName>
  </definedNames>
  <calcPr fullCalcOnLoad="1"/>
</workbook>
</file>

<file path=xl/sharedStrings.xml><?xml version="1.0" encoding="utf-8"?>
<sst xmlns="http://schemas.openxmlformats.org/spreadsheetml/2006/main" count="967" uniqueCount="638">
  <si>
    <t>Муниципальное унитарное ремонтно-строительное предприятие</t>
  </si>
  <si>
    <t>№ п/п</t>
  </si>
  <si>
    <t>СОСТАВ ПОДЛЕЖАЩЕГО ПРИВАТИЗАЦИИ ИМУЩЕСТВЕННОГО КОМПЛЕКСА</t>
  </si>
  <si>
    <t>1. Основные средства</t>
  </si>
  <si>
    <t>1.1. Здания</t>
  </si>
  <si>
    <t>Наименование, назначение, краткая характеристика, адрес (местоположение), литер, площадь, этажность, подземная этажность (для помещений — этаж, номер на этаже, площадь) с указанием наличия обременения (аренда, залог и т. д.)</t>
  </si>
  <si>
    <t>Год постройки, приобретения (сведения о государственной регистрации — при наличии)</t>
  </si>
  <si>
    <t>Номер инвентарный</t>
  </si>
  <si>
    <r>
      <t xml:space="preserve">Стоимость по промежуточному балансу на </t>
    </r>
    <r>
      <rPr>
        <b/>
        <sz val="10"/>
        <rFont val="Arial"/>
        <family val="2"/>
      </rPr>
      <t xml:space="preserve">01.01.2009г </t>
    </r>
    <r>
      <rPr>
        <sz val="10"/>
        <rFont val="Arial"/>
        <family val="2"/>
      </rPr>
      <t>тыс.руб.</t>
    </r>
  </si>
  <si>
    <r>
      <t>Административное здание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г.Саров,  пр.Мира, д.28, Литер А, площадь 2439,4 кв.м., число этажей — 2, подземная этажность — 1</t>
    </r>
  </si>
  <si>
    <t>год постройки 1823-1826г.г.( Расп Минист имущ отнош Ниж  обл №183 от 21.03.02г )</t>
  </si>
  <si>
    <r>
      <t xml:space="preserve">Здание проходной </t>
    </r>
    <r>
      <rPr>
        <i/>
        <sz val="10"/>
        <rFont val="Arial"/>
        <family val="2"/>
      </rPr>
      <t>г.Саров, Варламовская дорога, д.29, строение 15; Литер М; площадь 24 кв.м.; число этажей — 1</t>
    </r>
  </si>
  <si>
    <t>год постройки 1973г.    (НО № 040648 от 03.08.1998г)</t>
  </si>
  <si>
    <r>
      <t>Склад материалов</t>
    </r>
    <r>
      <rPr>
        <i/>
        <sz val="10"/>
        <rFont val="Arial"/>
        <family val="2"/>
      </rPr>
      <t xml:space="preserve"> г.Саров, Варламовская дорога, д.29, строение 14; Литер А; площадь 378 кв.м.; число этажей — 1</t>
    </r>
  </si>
  <si>
    <t>год постройки 1973г.    (НО № 040646 от 03.08.1998г)</t>
  </si>
  <si>
    <r>
      <t>Здание главного корпуса</t>
    </r>
    <r>
      <rPr>
        <i/>
        <sz val="10"/>
        <rFont val="Arial"/>
        <family val="2"/>
      </rPr>
      <t xml:space="preserve">   г.Саров, Варламовская дорога, д.29, строение 3,4,5,6;  Литеры В,В1,В2,В3,В4,В5; площадь 3768,8 кв.м.; число этажей — 2</t>
    </r>
  </si>
  <si>
    <t>год постройки 1973г.    (НО № 071634 от 03.12.1998г)</t>
  </si>
  <si>
    <r>
      <t>Материальный склад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г.Саров, М.Коммунальная  дорога, д.2, строение 1; Литер А; площадь 1950,35 кв.м.; число этажей — 1                        </t>
    </r>
    <r>
      <rPr>
        <b/>
        <i/>
        <sz val="10"/>
        <rFont val="Arial"/>
        <family val="2"/>
      </rPr>
      <t xml:space="preserve">Арендаторы: </t>
    </r>
    <r>
      <rPr>
        <i/>
        <sz val="10"/>
        <rFont val="Arial"/>
        <family val="2"/>
      </rPr>
      <t>1.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ООО «Саров-Авто» площадь 319,6 кв.м. (на неопределенный срок)  2. ООО «Саровремстрой» площадь 457,38 кв.м. (на неопределенный срок)  3. ИП Моисеев Р.А. Площадь 323,4 кв.м. (на неопределенный срок)</t>
    </r>
  </si>
  <si>
    <t>год постройки 1986г.    (НО № 040650 от 03.08.1998г)</t>
  </si>
  <si>
    <r>
      <t>Склад ГСМ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г.Саров, Б.Коммунальная  дорога, д.7, строение 1; Литер Б; площадь 45 кв.м.; число этажей — 1</t>
    </r>
  </si>
  <si>
    <t>год постройки 1983г.    (НО № 040649 от 03.08.1998г)</t>
  </si>
  <si>
    <r>
      <t>Гаражи с мехмастерскими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г.Саров, Варламовская дорога, д.29, строение 8,9,10; Литеры А,А1,А2; площадь 474,4 кв.м.; число этажей — 1</t>
    </r>
  </si>
  <si>
    <t>год постройки 1974г., переоборудовано в 1983г.    (НО № 072261 от 03.02.1999г)</t>
  </si>
  <si>
    <r>
      <t>Склад ГСМ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г.Саров, Варламовская дорога, д.29, строение 12; Литер Е; площадь 102 кв.м.; число этажей — 1</t>
    </r>
  </si>
  <si>
    <t>год постройки 1973г.    (НО № 040647 от 03.08.1998г)</t>
  </si>
  <si>
    <t>Цех пилорамы</t>
  </si>
  <si>
    <t>Итого</t>
  </si>
  <si>
    <t>1.2. Сооружения</t>
  </si>
  <si>
    <t>Домик Бытовка</t>
  </si>
  <si>
    <t>2006г</t>
  </si>
  <si>
    <t>Асфальт</t>
  </si>
  <si>
    <t>1974г</t>
  </si>
  <si>
    <t>Забор</t>
  </si>
  <si>
    <t>Тратуар</t>
  </si>
  <si>
    <t>Автодороги и площадки</t>
  </si>
  <si>
    <t>1988г</t>
  </si>
  <si>
    <t>1.3. Транспортные средства</t>
  </si>
  <si>
    <t>Наименование, назначение, краткая характеристика, адрес (местоположение) с указанием наличия обременения (аренда, залог и т. д.)</t>
  </si>
  <si>
    <t>Год выпуска, приобретения (сведения о государственной регистрации — при наличии)</t>
  </si>
  <si>
    <t>Автобус ПАЗ-3205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</si>
  <si>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1993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2007  </t>
    </r>
    <r>
      <rPr>
        <sz val="10"/>
        <rFont val="Arial"/>
        <family val="2"/>
      </rPr>
      <t>гос.номер</t>
    </r>
    <r>
      <rPr>
        <b/>
        <sz val="10"/>
        <rFont val="Arial"/>
        <family val="2"/>
      </rPr>
      <t xml:space="preserve"> т126рр</t>
    </r>
  </si>
  <si>
    <t>А/м ГАЗ 33-07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</si>
  <si>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1995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2000  </t>
    </r>
    <r>
      <rPr>
        <sz val="10"/>
        <rFont val="Arial"/>
        <family val="2"/>
      </rPr>
      <t>гос.номер</t>
    </r>
    <r>
      <rPr>
        <b/>
        <sz val="10"/>
        <rFont val="Arial"/>
        <family val="2"/>
      </rPr>
      <t xml:space="preserve"> а864хт</t>
    </r>
  </si>
  <si>
    <t>А/м ГАЗ — 31029</t>
  </si>
  <si>
    <r>
      <t xml:space="preserve">год выпуска 1996        год приобретения 2002  гос.номер </t>
    </r>
    <r>
      <rPr>
        <b/>
        <sz val="10"/>
        <rFont val="Arial"/>
        <family val="2"/>
      </rPr>
      <t>в101вх</t>
    </r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</si>
  <si>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1995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2006  </t>
    </r>
    <r>
      <rPr>
        <sz val="10"/>
        <rFont val="Arial"/>
        <family val="2"/>
      </rPr>
      <t>гос.номер</t>
    </r>
    <r>
      <rPr>
        <b/>
        <sz val="10"/>
        <rFont val="Arial"/>
        <family val="2"/>
      </rPr>
      <t xml:space="preserve"> а430кв</t>
    </r>
  </si>
  <si>
    <t>А/м ГАЗ — 33021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</si>
  <si>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2000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2000   </t>
    </r>
    <r>
      <rPr>
        <sz val="10"/>
        <rFont val="Arial"/>
        <family val="2"/>
      </rPr>
      <t>гос.номер</t>
    </r>
    <r>
      <rPr>
        <b/>
        <sz val="10"/>
        <rFont val="Arial"/>
        <family val="2"/>
      </rPr>
      <t xml:space="preserve"> м593ас</t>
    </r>
  </si>
  <si>
    <t>А/м КАМАЗ — 43101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</si>
  <si>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1984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2000   </t>
    </r>
    <r>
      <rPr>
        <sz val="10"/>
        <rFont val="Arial"/>
        <family val="2"/>
      </rPr>
      <t>гос.номер</t>
    </r>
    <r>
      <rPr>
        <b/>
        <sz val="10"/>
        <rFont val="Arial"/>
        <family val="2"/>
      </rPr>
      <t xml:space="preserve"> а074хт</t>
    </r>
  </si>
  <si>
    <t>Автобус ПАЗ-32053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</si>
  <si>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2003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2003  </t>
    </r>
    <r>
      <rPr>
        <sz val="10"/>
        <rFont val="Arial"/>
        <family val="2"/>
      </rPr>
      <t xml:space="preserve">гос.номер </t>
    </r>
    <r>
      <rPr>
        <b/>
        <sz val="10"/>
        <rFont val="Arial"/>
        <family val="2"/>
      </rPr>
      <t>о467ат</t>
    </r>
  </si>
  <si>
    <t>А/м ГАЗ — 31105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</si>
  <si>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2007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2007   </t>
    </r>
    <r>
      <rPr>
        <sz val="10"/>
        <rFont val="Arial"/>
        <family val="2"/>
      </rPr>
      <t>гос.номер</t>
    </r>
    <r>
      <rPr>
        <b/>
        <sz val="10"/>
        <rFont val="Arial"/>
        <family val="2"/>
      </rPr>
      <t xml:space="preserve"> с727кв</t>
    </r>
  </si>
  <si>
    <t xml:space="preserve">П/прицеп КЗАП-9370 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</si>
  <si>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1993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1994   </t>
    </r>
    <r>
      <rPr>
        <sz val="10"/>
        <rFont val="Arial"/>
        <family val="2"/>
      </rPr>
      <t xml:space="preserve">гос.номер </t>
    </r>
    <r>
      <rPr>
        <b/>
        <sz val="10"/>
        <rFont val="Arial"/>
        <family val="2"/>
      </rPr>
      <t>ат3250</t>
    </r>
  </si>
  <si>
    <t>Прицеп ТЦ-6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</si>
  <si>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1985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1994   </t>
    </r>
    <r>
      <rPr>
        <sz val="10"/>
        <rFont val="Arial"/>
        <family val="2"/>
      </rPr>
      <t xml:space="preserve">гос.номер </t>
    </r>
    <r>
      <rPr>
        <b/>
        <sz val="10"/>
        <rFont val="Arial"/>
        <family val="2"/>
      </rPr>
      <t>ат3251</t>
    </r>
  </si>
  <si>
    <t>А/м ВАЗ — 21053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</si>
  <si>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2005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2005 </t>
    </r>
    <r>
      <rPr>
        <sz val="10"/>
        <rFont val="Arial"/>
        <family val="2"/>
      </rPr>
      <t xml:space="preserve"> гос.номер</t>
    </r>
    <r>
      <rPr>
        <b/>
        <sz val="10"/>
        <rFont val="Arial"/>
        <family val="2"/>
      </rPr>
      <t xml:space="preserve"> с305ка</t>
    </r>
  </si>
  <si>
    <t>А/м УАЗ — 31512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</si>
  <si>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1993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2002   </t>
    </r>
    <r>
      <rPr>
        <sz val="10"/>
        <rFont val="Arial"/>
        <family val="2"/>
      </rPr>
      <t>гос.номер</t>
    </r>
    <r>
      <rPr>
        <b/>
        <sz val="10"/>
        <rFont val="Arial"/>
        <family val="2"/>
      </rPr>
      <t xml:space="preserve"> н506кх</t>
    </r>
  </si>
  <si>
    <t>А/м ВАЗ — 21310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</si>
  <si>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2003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2003 </t>
    </r>
    <r>
      <rPr>
        <sz val="10"/>
        <rFont val="Arial"/>
        <family val="2"/>
      </rPr>
      <t xml:space="preserve"> гос.номер</t>
    </r>
    <r>
      <rPr>
        <b/>
        <sz val="10"/>
        <rFont val="Arial"/>
        <family val="2"/>
      </rPr>
      <t xml:space="preserve"> о465ат</t>
    </r>
  </si>
  <si>
    <t>А/м ЗИЛ 450850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</si>
  <si>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2000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2000  </t>
    </r>
    <r>
      <rPr>
        <sz val="10"/>
        <rFont val="Arial"/>
        <family val="2"/>
      </rPr>
      <t xml:space="preserve"> гос.номер</t>
    </r>
    <r>
      <rPr>
        <b/>
        <sz val="10"/>
        <rFont val="Arial"/>
        <family val="2"/>
      </rPr>
      <t xml:space="preserve"> м591ас</t>
    </r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</si>
  <si>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2000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2000  </t>
    </r>
    <r>
      <rPr>
        <sz val="10"/>
        <rFont val="Arial"/>
        <family val="2"/>
      </rPr>
      <t xml:space="preserve"> гос.номер</t>
    </r>
    <r>
      <rPr>
        <b/>
        <sz val="10"/>
        <rFont val="Arial"/>
        <family val="2"/>
      </rPr>
      <t xml:space="preserve"> м592ас</t>
    </r>
  </si>
  <si>
    <t>А/м ЗИЛ 51-74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</si>
  <si>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1993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1993   </t>
    </r>
    <r>
      <rPr>
        <sz val="10"/>
        <rFont val="Arial"/>
        <family val="2"/>
      </rPr>
      <t>гос.номер</t>
    </r>
    <r>
      <rPr>
        <b/>
        <sz val="10"/>
        <rFont val="Arial"/>
        <family val="2"/>
      </rPr>
      <t xml:space="preserve"> о352уо</t>
    </r>
  </si>
  <si>
    <t>А/м ЗИЛ-130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</si>
  <si>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1985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1999  </t>
    </r>
    <r>
      <rPr>
        <sz val="10"/>
        <rFont val="Arial"/>
        <family val="2"/>
      </rPr>
      <t xml:space="preserve"> гос.номер</t>
    </r>
    <r>
      <rPr>
        <b/>
        <sz val="10"/>
        <rFont val="Arial"/>
        <family val="2"/>
      </rPr>
      <t xml:space="preserve"> к425ав</t>
    </r>
  </si>
  <si>
    <t>А/м МАЗ 5551 10тн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</si>
  <si>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1994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1995   </t>
    </r>
    <r>
      <rPr>
        <sz val="10"/>
        <rFont val="Arial"/>
        <family val="2"/>
      </rPr>
      <t>гос.номер</t>
    </r>
    <r>
      <rPr>
        <b/>
        <sz val="10"/>
        <rFont val="Arial"/>
        <family val="2"/>
      </rPr>
      <t xml:space="preserve"> а723хт</t>
    </r>
  </si>
  <si>
    <t>А/м ММЗ 4505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</si>
  <si>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1993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1995  </t>
    </r>
    <r>
      <rPr>
        <sz val="10"/>
        <rFont val="Arial"/>
        <family val="2"/>
      </rPr>
      <t xml:space="preserve"> гос.номер</t>
    </r>
    <r>
      <rPr>
        <b/>
        <sz val="10"/>
        <rFont val="Arial"/>
        <family val="2"/>
      </rPr>
      <t xml:space="preserve"> а174та</t>
    </r>
  </si>
  <si>
    <t>А/м МАЗ 54323-032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</si>
  <si>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2001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2001  </t>
    </r>
    <r>
      <rPr>
        <sz val="10"/>
        <rFont val="Arial"/>
        <family val="2"/>
      </rPr>
      <t>гос.номер</t>
    </r>
    <r>
      <rPr>
        <b/>
        <sz val="10"/>
        <rFont val="Arial"/>
        <family val="2"/>
      </rPr>
      <t xml:space="preserve"> м750рр</t>
    </r>
  </si>
  <si>
    <t>1.4. Передаточные устройства, машины и оборудование</t>
  </si>
  <si>
    <t>Теплосеть ГВС</t>
  </si>
  <si>
    <t>Канализация</t>
  </si>
  <si>
    <t xml:space="preserve">А/кран КС-35715 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</si>
  <si>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2003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2003  </t>
    </r>
    <r>
      <rPr>
        <sz val="10"/>
        <rFont val="Arial"/>
        <family val="2"/>
      </rPr>
      <t>гос.номер</t>
    </r>
    <r>
      <rPr>
        <b/>
        <sz val="10"/>
        <rFont val="Arial"/>
        <family val="2"/>
      </rPr>
      <t xml:space="preserve"> о082вт</t>
    </r>
  </si>
  <si>
    <t>Автовышка МШТС-4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</si>
  <si>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1991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1998   </t>
    </r>
    <r>
      <rPr>
        <sz val="10"/>
        <rFont val="Arial"/>
        <family val="2"/>
      </rPr>
      <t>гос.номер</t>
    </r>
    <r>
      <rPr>
        <b/>
        <sz val="10"/>
        <rFont val="Arial"/>
        <family val="2"/>
      </rPr>
      <t xml:space="preserve"> е672мв</t>
    </r>
  </si>
  <si>
    <t>Автопогрузчик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</si>
  <si>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1993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1993</t>
    </r>
  </si>
  <si>
    <r>
      <t>Анализатор газ/ртут.комп. б/п (</t>
    </r>
    <r>
      <rPr>
        <i/>
        <sz val="10"/>
        <rFont val="Arial"/>
        <family val="2"/>
      </rPr>
      <t xml:space="preserve"> определение концентрации ртути в воздухе)</t>
    </r>
  </si>
  <si>
    <t>2004г</t>
  </si>
  <si>
    <r>
      <t xml:space="preserve">Анемометр АПР-2 </t>
    </r>
    <r>
      <rPr>
        <i/>
        <sz val="10"/>
        <rFont val="Arial"/>
        <family val="2"/>
      </rPr>
      <t>(измерение потока воздуха в вентиляции)</t>
    </r>
  </si>
  <si>
    <t>2001г</t>
  </si>
  <si>
    <r>
      <t xml:space="preserve">Аппарат сварочный </t>
    </r>
    <r>
      <rPr>
        <i/>
        <sz val="10"/>
        <rFont val="Arial"/>
        <family val="2"/>
      </rPr>
      <t>(сварка металла)</t>
    </r>
  </si>
  <si>
    <r>
      <t xml:space="preserve">Бензопила с цепью </t>
    </r>
    <r>
      <rPr>
        <i/>
        <sz val="10"/>
        <rFont val="Arial"/>
        <family val="2"/>
      </rPr>
      <t>(валка древесины)</t>
    </r>
  </si>
  <si>
    <t>2005г</t>
  </si>
  <si>
    <r>
      <t xml:space="preserve">Бетоносмеситель СБ-91Б            </t>
    </r>
    <r>
      <rPr>
        <i/>
        <sz val="10"/>
        <rFont val="Arial"/>
        <family val="2"/>
      </rPr>
      <t>объем 0,25 куб.м.</t>
    </r>
  </si>
  <si>
    <t>1980г</t>
  </si>
  <si>
    <r>
      <t xml:space="preserve">Бетоносмеситель СБР 400/380     </t>
    </r>
    <r>
      <rPr>
        <i/>
        <sz val="10"/>
        <rFont val="Arial"/>
        <family val="2"/>
      </rPr>
      <t>объем 0,5 куб.м.</t>
    </r>
  </si>
  <si>
    <t>2000г</t>
  </si>
  <si>
    <t>Зарядная станция углекислотная ЭС-А</t>
  </si>
  <si>
    <t>1998г</t>
  </si>
  <si>
    <r>
      <t xml:space="preserve">Заточное устройство </t>
    </r>
    <r>
      <rPr>
        <i/>
        <sz val="10"/>
        <rFont val="Arial"/>
        <family val="2"/>
      </rPr>
      <t>(заточки ленточных пил)</t>
    </r>
  </si>
  <si>
    <r>
      <t xml:space="preserve">Козловой кран КК-16 </t>
    </r>
    <r>
      <rPr>
        <i/>
        <sz val="10"/>
        <rFont val="Arial"/>
        <family val="2"/>
      </rPr>
      <t>грузоподъемность 16т.</t>
    </r>
  </si>
  <si>
    <t>1996г</t>
  </si>
  <si>
    <t>Комплект радиостанций</t>
  </si>
  <si>
    <r>
      <t xml:space="preserve">Компрессор К-2 </t>
    </r>
    <r>
      <rPr>
        <i/>
        <sz val="10"/>
        <rFont val="Arial"/>
        <family val="2"/>
      </rPr>
      <t>(напряжение 380 вольт, рабочее давление 6 атмосфер)</t>
    </r>
  </si>
  <si>
    <r>
      <t xml:space="preserve">Компрессорная станция ПВ-10 </t>
    </r>
    <r>
      <rPr>
        <i/>
        <sz val="10"/>
        <rFont val="Arial"/>
        <family val="2"/>
      </rPr>
      <t xml:space="preserve">(дизельная, рабочее давление 10 атмосфер, емкость рессивера 200 литров) </t>
    </r>
  </si>
  <si>
    <t xml:space="preserve">Компьютер </t>
  </si>
  <si>
    <t>2007г</t>
  </si>
  <si>
    <t>Компьютер с монитором</t>
  </si>
  <si>
    <r>
      <t xml:space="preserve">Кран грейферный </t>
    </r>
    <r>
      <rPr>
        <i/>
        <sz val="10"/>
        <rFont val="Arial"/>
        <family val="2"/>
      </rPr>
      <t>(ТБ1-2-10,5, грузоподъемность 2т)</t>
    </r>
  </si>
  <si>
    <r>
      <t xml:space="preserve">Кран подвесной </t>
    </r>
    <r>
      <rPr>
        <i/>
        <sz val="10"/>
        <rFont val="Arial"/>
        <family val="2"/>
      </rPr>
      <t>(ТЭ 200-5112000, г/п 2т.)</t>
    </r>
  </si>
  <si>
    <t>1986г</t>
  </si>
  <si>
    <r>
      <t xml:space="preserve">Кран подвесной </t>
    </r>
    <r>
      <rPr>
        <i/>
        <sz val="10"/>
        <rFont val="Arial"/>
        <family val="2"/>
      </rPr>
      <t>(ТЭ200-5112000 г/п 2т.)</t>
    </r>
  </si>
  <si>
    <r>
      <t xml:space="preserve">Кран подвесной </t>
    </r>
    <r>
      <rPr>
        <i/>
        <sz val="10"/>
        <rFont val="Arial"/>
        <family val="2"/>
      </rPr>
      <t>(ТЭ1-511,г/п 1т.)</t>
    </r>
  </si>
  <si>
    <r>
      <t xml:space="preserve">Кран подвесной </t>
    </r>
    <r>
      <rPr>
        <i/>
        <sz val="10"/>
        <rFont val="Arial"/>
        <family val="2"/>
      </rPr>
      <t>(ТЭ-320-5120-01, г/п 3,2т.)</t>
    </r>
  </si>
  <si>
    <r>
      <t xml:space="preserve">Кран подвесной </t>
    </r>
    <r>
      <rPr>
        <i/>
        <sz val="10"/>
        <rFont val="Arial"/>
        <family val="2"/>
      </rPr>
      <t xml:space="preserve">(ТЭ200-51120-01 г/п 2т.) </t>
    </r>
  </si>
  <si>
    <t>Леса рамные ЛСПР-200 144К</t>
  </si>
  <si>
    <r>
      <t xml:space="preserve">Машина для точечной сварки </t>
    </r>
    <r>
      <rPr>
        <i/>
        <sz val="10"/>
        <rFont val="Arial"/>
        <family val="2"/>
      </rPr>
      <t>(МС-301У4)</t>
    </r>
  </si>
  <si>
    <t>1978г</t>
  </si>
  <si>
    <r>
      <t xml:space="preserve">Металлическая форма </t>
    </r>
    <r>
      <rPr>
        <i/>
        <sz val="10"/>
        <rFont val="Arial"/>
        <family val="2"/>
      </rPr>
      <t>(отливка  ж/б изделий)</t>
    </r>
  </si>
  <si>
    <t>1985г</t>
  </si>
  <si>
    <r>
      <t xml:space="preserve">Металлическая форма </t>
    </r>
    <r>
      <rPr>
        <i/>
        <sz val="10"/>
        <rFont val="Arial"/>
        <family val="2"/>
      </rPr>
      <t>(отливк  ж/б изделий)</t>
    </r>
  </si>
  <si>
    <r>
      <t xml:space="preserve">Многоцелевой деревообрабатывающий центр </t>
    </r>
    <r>
      <rPr>
        <i/>
        <sz val="10"/>
        <rFont val="Arial"/>
        <family val="2"/>
      </rPr>
      <t>(изготовление дверных и оконных блоков)</t>
    </r>
  </si>
  <si>
    <t>2003г</t>
  </si>
  <si>
    <r>
      <t xml:space="preserve">Молоток отбойный НМ-1202С </t>
    </r>
    <r>
      <rPr>
        <i/>
        <sz val="10"/>
        <rFont val="Arial"/>
        <family val="2"/>
      </rPr>
      <t>(пневматический отбойный молоток, рабочее давление 4 атмосфер)</t>
    </r>
  </si>
  <si>
    <t>Мотокаток ДУ-47</t>
  </si>
  <si>
    <r>
      <t xml:space="preserve">Ножницы СТД-9М </t>
    </r>
    <r>
      <rPr>
        <i/>
        <sz val="10"/>
        <rFont val="Arial"/>
        <family val="2"/>
      </rPr>
      <t>(резка металла толщиной до 6мм)</t>
    </r>
  </si>
  <si>
    <t>1995г</t>
  </si>
  <si>
    <t>Ноутбук Acer Aspire 3613</t>
  </si>
  <si>
    <r>
      <t>Обогреватель ЭНВ-60</t>
    </r>
    <r>
      <rPr>
        <i/>
        <sz val="10"/>
        <rFont val="Arial"/>
        <family val="2"/>
      </rPr>
      <t xml:space="preserve"> (обогрев горячим воздухом)</t>
    </r>
  </si>
  <si>
    <t>1997г</t>
  </si>
  <si>
    <t>Переговорное устройство Panasonik</t>
  </si>
  <si>
    <t>1999г</t>
  </si>
  <si>
    <r>
      <t>Перфоратор Makita</t>
    </r>
    <r>
      <rPr>
        <i/>
        <sz val="10"/>
        <rFont val="Arial"/>
        <family val="2"/>
      </rPr>
      <t xml:space="preserve"> (сверление с эффектом долбления)</t>
    </r>
  </si>
  <si>
    <r>
      <t xml:space="preserve">Пила твердосплавная МК-150-2 </t>
    </r>
    <r>
      <rPr>
        <i/>
        <sz val="10"/>
        <rFont val="Arial"/>
        <family val="2"/>
      </rPr>
      <t>(резка камня)</t>
    </r>
  </si>
  <si>
    <r>
      <t xml:space="preserve">Пилорама </t>
    </r>
    <r>
      <rPr>
        <i/>
        <sz val="10"/>
        <rFont val="Arial"/>
        <family val="2"/>
      </rPr>
      <t>(многопильная, рамочная, распиловка бревен диаметром до 63 см)</t>
    </r>
  </si>
  <si>
    <t>1993г</t>
  </si>
  <si>
    <r>
      <t xml:space="preserve">Пилорама </t>
    </r>
    <r>
      <rPr>
        <i/>
        <sz val="10"/>
        <rFont val="Arial"/>
        <family val="2"/>
      </rPr>
      <t>(ленточная, распиловка бревен до 70 см в диаметре)</t>
    </r>
  </si>
  <si>
    <r>
      <t xml:space="preserve">Полуавтомат правильно-отрезной ПА </t>
    </r>
    <r>
      <rPr>
        <i/>
        <sz val="10"/>
        <rFont val="Arial"/>
        <family val="2"/>
      </rPr>
      <t>(правка и рубка арматуры диаметром до 6 мм)</t>
    </r>
  </si>
  <si>
    <t>Принтер Epson LX-1170</t>
  </si>
  <si>
    <r>
      <t xml:space="preserve">Разводное устройство </t>
    </r>
    <r>
      <rPr>
        <i/>
        <sz val="10"/>
        <rFont val="Arial"/>
        <family val="2"/>
      </rPr>
      <t>(для ленточных пил)</t>
    </r>
  </si>
  <si>
    <r>
      <t xml:space="preserve">Рама лесопильная Р63-45 </t>
    </r>
    <r>
      <rPr>
        <i/>
        <sz val="10"/>
        <rFont val="Arial"/>
        <family val="2"/>
      </rPr>
      <t>(многопильная, рамочная, распиловка бревен диаметром до 63 см)</t>
    </r>
  </si>
  <si>
    <r>
      <t xml:space="preserve">Растворный узел </t>
    </r>
    <r>
      <rPr>
        <i/>
        <sz val="10"/>
        <rFont val="Arial"/>
        <family val="2"/>
      </rPr>
      <t>(приготовление раствора)</t>
    </r>
  </si>
  <si>
    <t>1977г</t>
  </si>
  <si>
    <r>
      <t xml:space="preserve">Растворосмеситель РН 150/380 </t>
    </r>
    <r>
      <rPr>
        <i/>
        <sz val="10"/>
        <rFont val="Arial"/>
        <family val="2"/>
      </rPr>
      <t>(приготовление раствора)</t>
    </r>
  </si>
  <si>
    <r>
      <t xml:space="preserve">Растворосмеситель РН 200/380 </t>
    </r>
    <r>
      <rPr>
        <i/>
        <sz val="10"/>
        <rFont val="Arial"/>
        <family val="2"/>
      </rPr>
      <t>(приготовление раствора)</t>
    </r>
  </si>
  <si>
    <r>
      <t xml:space="preserve">Растворосмеситель СО 46 Б/380 </t>
    </r>
    <r>
      <rPr>
        <i/>
        <sz val="10"/>
        <rFont val="Arial"/>
        <family val="2"/>
      </rPr>
      <t>(приготовление раствора)</t>
    </r>
  </si>
  <si>
    <r>
      <t xml:space="preserve">Резьбонарезной механизм МЗК </t>
    </r>
    <r>
      <rPr>
        <i/>
        <sz val="10"/>
        <rFont val="Arial"/>
        <family val="2"/>
      </rPr>
      <t>(нарезка трубной резьбы диаметром до 35 мм)</t>
    </r>
  </si>
  <si>
    <r>
      <t xml:space="preserve">Рейсмус СР8-2 </t>
    </r>
    <r>
      <rPr>
        <i/>
        <sz val="10"/>
        <rFont val="Arial"/>
        <family val="2"/>
      </rPr>
      <t>( острожка пиломатерала)</t>
    </r>
  </si>
  <si>
    <r>
      <t xml:space="preserve">Сварочный агрегат АДД-4004 </t>
    </r>
    <r>
      <rPr>
        <i/>
        <sz val="10"/>
        <rFont val="Arial"/>
        <family val="2"/>
      </rPr>
      <t>(дизельный, воздушного охлаждения)</t>
    </r>
  </si>
  <si>
    <r>
      <t xml:space="preserve">Станок 4-х стор. С-125 с фрезами </t>
    </r>
    <r>
      <rPr>
        <i/>
        <sz val="10"/>
        <rFont val="Arial"/>
        <family val="2"/>
      </rPr>
      <t>(четырехсторонняя обработка пиломатериала)</t>
    </r>
  </si>
  <si>
    <r>
      <t xml:space="preserve">Станок д/о С25-5А </t>
    </r>
    <r>
      <rPr>
        <i/>
        <sz val="10"/>
        <rFont val="Arial"/>
        <family val="2"/>
      </rPr>
      <t>(четырехсторонняя обработка пиломатериала)</t>
    </r>
  </si>
  <si>
    <r>
      <t xml:space="preserve">Станок деревообрабатывающий с фрезами </t>
    </r>
    <r>
      <rPr>
        <i/>
        <sz val="10"/>
        <rFont val="Arial"/>
        <family val="2"/>
      </rPr>
      <t>( обработка древесины)</t>
    </r>
  </si>
  <si>
    <t>1975г</t>
  </si>
  <si>
    <r>
      <t xml:space="preserve">Станок ленточнопильный </t>
    </r>
    <r>
      <rPr>
        <i/>
        <sz val="10"/>
        <rFont val="Arial"/>
        <family val="2"/>
      </rPr>
      <t>(изговление фигурных изделий)</t>
    </r>
  </si>
  <si>
    <t>1994г</t>
  </si>
  <si>
    <r>
      <t xml:space="preserve">Станок мод. ФСШ-1 для сращивания </t>
    </r>
    <r>
      <rPr>
        <i/>
        <sz val="10"/>
        <rFont val="Arial"/>
        <family val="2"/>
      </rPr>
      <t>(изготовление соединительных шипов пиломатериала)</t>
    </r>
  </si>
  <si>
    <r>
      <t xml:space="preserve">Станок свер.позов. СВП-9-2 </t>
    </r>
    <r>
      <rPr>
        <i/>
        <sz val="10"/>
        <rFont val="Arial"/>
        <family val="2"/>
      </rPr>
      <t>( выемка пазов в пиломатериале)</t>
    </r>
  </si>
  <si>
    <r>
      <t xml:space="preserve">Станок СФ6-1 фуганок д/о </t>
    </r>
    <r>
      <rPr>
        <i/>
        <sz val="10"/>
        <rFont val="Arial"/>
        <family val="2"/>
      </rPr>
      <t>(острожка пиломатерала)</t>
    </r>
  </si>
  <si>
    <t>Станок токарно-винторежущий (токарная обработка материала)</t>
  </si>
  <si>
    <t>1992г</t>
  </si>
  <si>
    <r>
      <t xml:space="preserve">Станок трубогибочный УГС-3102 </t>
    </r>
    <r>
      <rPr>
        <i/>
        <sz val="10"/>
        <rFont val="Arial"/>
        <family val="2"/>
      </rPr>
      <t>(сгиб труб разного профиля)</t>
    </r>
  </si>
  <si>
    <r>
      <t xml:space="preserve">Станок форматно-раскроечный </t>
    </r>
    <r>
      <rPr>
        <i/>
        <sz val="10"/>
        <rFont val="Arial"/>
        <family val="2"/>
      </rPr>
      <t>( раскройка различного пиломатерала)</t>
    </r>
  </si>
  <si>
    <r>
      <t xml:space="preserve">Станок фрезерный 6Р11 </t>
    </r>
    <r>
      <rPr>
        <i/>
        <sz val="10"/>
        <rFont val="Arial"/>
        <family val="2"/>
      </rPr>
      <t>(фрезерная обработка металла)</t>
    </r>
  </si>
  <si>
    <r>
      <t xml:space="preserve">Станок фуговальный СБ-4 </t>
    </r>
    <r>
      <rPr>
        <i/>
        <sz val="10"/>
        <rFont val="Arial"/>
        <family val="2"/>
      </rPr>
      <t>(острожка пиломатериала)</t>
    </r>
  </si>
  <si>
    <r>
      <t>Станок цепнодолб.ДШ-4</t>
    </r>
    <r>
      <rPr>
        <i/>
        <sz val="10"/>
        <rFont val="Arial"/>
        <family val="2"/>
      </rPr>
      <t xml:space="preserve"> (выборка пазов)</t>
    </r>
  </si>
  <si>
    <r>
      <t xml:space="preserve">Станок шипорезный ШОТ-1П </t>
    </r>
    <r>
      <rPr>
        <i/>
        <sz val="10"/>
        <rFont val="Arial"/>
        <family val="2"/>
      </rPr>
      <t>(зарезка шипов)</t>
    </r>
  </si>
  <si>
    <r>
      <t>Станок шлифовальный ШЛПС (</t>
    </r>
    <r>
      <rPr>
        <i/>
        <sz val="10"/>
        <rFont val="Arial"/>
        <family val="2"/>
      </rPr>
      <t>шлифовка изделий)</t>
    </r>
  </si>
  <si>
    <t>1987г</t>
  </si>
  <si>
    <r>
      <t xml:space="preserve">Стружкоотсос УВП-2500;61 </t>
    </r>
    <r>
      <rPr>
        <i/>
        <sz val="10"/>
        <rFont val="Arial"/>
        <family val="2"/>
      </rPr>
      <t>(отсос стружки)</t>
    </r>
  </si>
  <si>
    <r>
      <t xml:space="preserve">Стружкоотсос УВП-2500;62 </t>
    </r>
    <r>
      <rPr>
        <i/>
        <sz val="10"/>
        <rFont val="Arial"/>
        <family val="2"/>
      </rPr>
      <t>(отсос стружки)</t>
    </r>
  </si>
  <si>
    <r>
      <t xml:space="preserve">Таль элект.канат. ТЭ-200 </t>
    </r>
    <r>
      <rPr>
        <i/>
        <sz val="10"/>
        <rFont val="Arial"/>
        <family val="2"/>
      </rPr>
      <t>(г/п2т.)</t>
    </r>
  </si>
  <si>
    <t>Телефон Nokia</t>
  </si>
  <si>
    <r>
      <t xml:space="preserve">Тепловая пушка эл.калориф </t>
    </r>
    <r>
      <rPr>
        <i/>
        <sz val="10"/>
        <rFont val="Arial"/>
        <family val="2"/>
      </rPr>
      <t xml:space="preserve"> (обогрев горячим воздухом)</t>
    </r>
  </si>
  <si>
    <r>
      <t xml:space="preserve">Трактор ТДТ-5517 </t>
    </r>
    <r>
      <rPr>
        <i/>
        <sz val="10"/>
        <rFont val="Arial"/>
        <family val="2"/>
      </rPr>
      <t>(трелевка леса)</t>
    </r>
  </si>
  <si>
    <r>
      <t xml:space="preserve">Трансформатор сварочный </t>
    </r>
    <r>
      <rPr>
        <i/>
        <sz val="10"/>
        <rFont val="Arial"/>
        <family val="2"/>
      </rPr>
      <t>(сварка изделий)</t>
    </r>
  </si>
  <si>
    <r>
      <t>Установка аэродин. Нагрева ПАП (</t>
    </r>
    <r>
      <rPr>
        <i/>
        <sz val="10"/>
        <rFont val="Arial"/>
        <family val="2"/>
      </rPr>
      <t>сушка древесины)</t>
    </r>
  </si>
  <si>
    <t>Установка для переработки ртутных ламп</t>
  </si>
  <si>
    <r>
      <t xml:space="preserve">Установка компрессорная с фильтром  </t>
    </r>
    <r>
      <rPr>
        <i/>
        <sz val="10"/>
        <rFont val="Arial"/>
        <family val="2"/>
      </rPr>
      <t>(напряжение 380 вольт, рабочее давление 8-10 атмосфер)</t>
    </r>
  </si>
  <si>
    <t>Установка НР-60</t>
  </si>
  <si>
    <t>Установка УРЛ-2м (переработка ртутных ламп)</t>
  </si>
  <si>
    <t>Факс «Панасоник»</t>
  </si>
  <si>
    <r>
      <t xml:space="preserve">Фасонно-фрезерный станок </t>
    </r>
    <r>
      <rPr>
        <i/>
        <sz val="10"/>
        <rFont val="Arial"/>
        <family val="2"/>
      </rPr>
      <t>(фрезерная обработка древесины)</t>
    </r>
  </si>
  <si>
    <r>
      <t xml:space="preserve">Фреза №165018743 </t>
    </r>
    <r>
      <rPr>
        <i/>
        <sz val="10"/>
        <rFont val="Arial"/>
        <family val="2"/>
      </rPr>
      <t>(фрезерная обработка древесины)</t>
    </r>
  </si>
  <si>
    <t>2002г</t>
  </si>
  <si>
    <r>
      <t xml:space="preserve">Фреза №165018744  </t>
    </r>
    <r>
      <rPr>
        <i/>
        <sz val="10"/>
        <rFont val="Arial"/>
        <family val="2"/>
      </rPr>
      <t>(фрезерная обработка древесины)</t>
    </r>
  </si>
  <si>
    <r>
      <t xml:space="preserve">Фреза №165018745  </t>
    </r>
    <r>
      <rPr>
        <i/>
        <sz val="10"/>
        <rFont val="Arial"/>
        <family val="2"/>
      </rPr>
      <t>(фрезерная обработка древесины)</t>
    </r>
  </si>
  <si>
    <r>
      <t xml:space="preserve">Фреза №165018746  </t>
    </r>
    <r>
      <rPr>
        <i/>
        <sz val="10"/>
        <rFont val="Arial"/>
        <family val="2"/>
      </rPr>
      <t>(фрезерная обработка древесины)</t>
    </r>
  </si>
  <si>
    <r>
      <t xml:space="preserve">Фреза №165018749  </t>
    </r>
    <r>
      <rPr>
        <i/>
        <sz val="10"/>
        <rFont val="Arial"/>
        <family val="2"/>
      </rPr>
      <t>(фрезерная обработка древесины)</t>
    </r>
  </si>
  <si>
    <r>
      <t xml:space="preserve">Фреза №165018751  </t>
    </r>
    <r>
      <rPr>
        <i/>
        <sz val="10"/>
        <rFont val="Arial"/>
        <family val="2"/>
      </rPr>
      <t>(фрезерная обработка древесины)</t>
    </r>
  </si>
  <si>
    <r>
      <t xml:space="preserve">Фреза №165018752  </t>
    </r>
    <r>
      <rPr>
        <i/>
        <sz val="10"/>
        <rFont val="Arial"/>
        <family val="2"/>
      </rPr>
      <t>(фрезерная обработка древесины)</t>
    </r>
  </si>
  <si>
    <r>
      <t xml:space="preserve">Фреза №165018754  </t>
    </r>
    <r>
      <rPr>
        <i/>
        <sz val="10"/>
        <rFont val="Arial"/>
        <family val="2"/>
      </rPr>
      <t>(фрезерная обработка древесины)</t>
    </r>
  </si>
  <si>
    <r>
      <t xml:space="preserve">Фреза №165018755  </t>
    </r>
    <r>
      <rPr>
        <i/>
        <sz val="10"/>
        <rFont val="Arial"/>
        <family val="2"/>
      </rPr>
      <t>(фрезерная обработка древесины)</t>
    </r>
  </si>
  <si>
    <r>
      <t xml:space="preserve">Фреза №165018756  </t>
    </r>
    <r>
      <rPr>
        <i/>
        <sz val="10"/>
        <rFont val="Arial"/>
        <family val="2"/>
      </rPr>
      <t>(фрезерная обработка древесины)</t>
    </r>
  </si>
  <si>
    <r>
      <t xml:space="preserve">Фреза №165018757  </t>
    </r>
    <r>
      <rPr>
        <i/>
        <sz val="10"/>
        <rFont val="Arial"/>
        <family val="2"/>
      </rPr>
      <t>(фрезерная обработка древесины)</t>
    </r>
  </si>
  <si>
    <r>
      <t xml:space="preserve">Фрезерный гарнитур №165018741  </t>
    </r>
    <r>
      <rPr>
        <i/>
        <sz val="10"/>
        <rFont val="Arial"/>
        <family val="2"/>
      </rPr>
      <t>(фрезерная обработка древесины)</t>
    </r>
  </si>
  <si>
    <r>
      <t xml:space="preserve">Фрезерный гарнитур №165018742  </t>
    </r>
    <r>
      <rPr>
        <i/>
        <sz val="10"/>
        <rFont val="Arial"/>
        <family val="2"/>
      </rPr>
      <t>(фрезерная обработка древесины)</t>
    </r>
  </si>
  <si>
    <r>
      <t xml:space="preserve">Фрезерный гарнитур №165018748  </t>
    </r>
    <r>
      <rPr>
        <i/>
        <sz val="10"/>
        <rFont val="Arial"/>
        <family val="2"/>
      </rPr>
      <t>(фрезерная обработка древесины)</t>
    </r>
  </si>
  <si>
    <r>
      <t xml:space="preserve">Фрезерный гарнитур №165018750  </t>
    </r>
    <r>
      <rPr>
        <i/>
        <sz val="10"/>
        <rFont val="Arial"/>
        <family val="2"/>
      </rPr>
      <t>(фрезерная обработка древесины)</t>
    </r>
  </si>
  <si>
    <r>
      <t xml:space="preserve">Фрезерный гарнитур №165018753  </t>
    </r>
    <r>
      <rPr>
        <i/>
        <sz val="10"/>
        <rFont val="Arial"/>
        <family val="2"/>
      </rPr>
      <t>(фрезерная обработка древесины)</t>
    </r>
  </si>
  <si>
    <t>Экскаватор ЭО 26218-3МТЗ-80</t>
  </si>
  <si>
    <r>
      <t>год выпуска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1998 </t>
    </r>
    <r>
      <rPr>
        <i/>
        <sz val="10"/>
        <rFont val="Arial"/>
        <family val="2"/>
      </rPr>
      <t xml:space="preserve">       год приобретения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1998   </t>
    </r>
    <r>
      <rPr>
        <sz val="10"/>
        <rFont val="Arial"/>
        <family val="2"/>
      </rPr>
      <t>гос.номер</t>
    </r>
    <r>
      <rPr>
        <b/>
        <sz val="10"/>
        <rFont val="Arial"/>
        <family val="2"/>
      </rPr>
      <t xml:space="preserve"> 1431нх</t>
    </r>
  </si>
  <si>
    <t>1.4. Прочее</t>
  </si>
  <si>
    <t>Кресло Дания</t>
  </si>
  <si>
    <t>Стол офисный с тумбой</t>
  </si>
  <si>
    <t>Радиатор «Skarlet»</t>
  </si>
  <si>
    <t>Емкость для транспортировки сжатого азота</t>
  </si>
  <si>
    <t>Кондиционер MGH-900</t>
  </si>
  <si>
    <t>Оконный кондиционер</t>
  </si>
  <si>
    <t>4. Готовые изделия</t>
  </si>
  <si>
    <t xml:space="preserve">Наименование, вид товара (продукции) </t>
  </si>
  <si>
    <t>Ед.измерения</t>
  </si>
  <si>
    <t>Количество</t>
  </si>
  <si>
    <r>
      <t xml:space="preserve">Стоимость по промежуточному балансу на </t>
    </r>
    <r>
      <rPr>
        <b/>
        <sz val="10"/>
        <rFont val="Arial"/>
        <family val="2"/>
      </rPr>
      <t xml:space="preserve">01.01.2009г </t>
    </r>
    <r>
      <rPr>
        <sz val="10"/>
        <rFont val="Arial"/>
        <family val="2"/>
      </rPr>
      <t>руб.</t>
    </r>
  </si>
  <si>
    <t>Продукция ДОЦ</t>
  </si>
  <si>
    <t>Антресоль</t>
  </si>
  <si>
    <t>шт</t>
  </si>
  <si>
    <t>Багет</t>
  </si>
  <si>
    <t>м</t>
  </si>
  <si>
    <t>Блок балконный 660*2540</t>
  </si>
  <si>
    <t>Блок оконный одинарный 1200*1200</t>
  </si>
  <si>
    <t>Блок оконный одинарный 1540*2180</t>
  </si>
  <si>
    <t>Блок оконный с форточкой</t>
  </si>
  <si>
    <t>Блок оконный</t>
  </si>
  <si>
    <t>Блок оконный с тремя остеклениями</t>
  </si>
  <si>
    <t>Блок шкафной</t>
  </si>
  <si>
    <t>Блок дверной</t>
  </si>
  <si>
    <t>Брус 100*100</t>
  </si>
  <si>
    <t>м3</t>
  </si>
  <si>
    <t>Брус 40*40</t>
  </si>
  <si>
    <t>Брус 40*60</t>
  </si>
  <si>
    <t>Брус нестандартный</t>
  </si>
  <si>
    <t>Дверной блок ДГ21-8ЛП</t>
  </si>
  <si>
    <t>Дверной блок ДГ21-10</t>
  </si>
  <si>
    <t>Дверной блок 2071*670</t>
  </si>
  <si>
    <t>Дверной блок ДГ21-8</t>
  </si>
  <si>
    <t>Доска вагонка</t>
  </si>
  <si>
    <t>Доска вагонка липа 1с</t>
  </si>
  <si>
    <t>Доска вагонка липа 2с</t>
  </si>
  <si>
    <t>Доска вагонка липа 3с</t>
  </si>
  <si>
    <t>Доска вагонка сосна 2с</t>
  </si>
  <si>
    <t>Доска пола 2с</t>
  </si>
  <si>
    <t>Доска разделочная прямая</t>
  </si>
  <si>
    <t>Доска разделочная фигурная</t>
  </si>
  <si>
    <t>Доска строганая</t>
  </si>
  <si>
    <t>Доска фигурная</t>
  </si>
  <si>
    <t>Дрань штукатурная</t>
  </si>
  <si>
    <t>Заготовки из столярной плиты</t>
  </si>
  <si>
    <t>м2</t>
  </si>
  <si>
    <t>Киянка</t>
  </si>
  <si>
    <t>Крест</t>
  </si>
  <si>
    <t>Лафет 120</t>
  </si>
  <si>
    <t>Лафет 150</t>
  </si>
  <si>
    <t>Лентяйка</t>
  </si>
  <si>
    <t>Лопата деревянная обитая железом</t>
  </si>
  <si>
    <t>Лопата средняя</t>
  </si>
  <si>
    <t>Носилки</t>
  </si>
  <si>
    <t>Обналичка</t>
  </si>
  <si>
    <t>Оконный блок 1200*850</t>
  </si>
  <si>
    <t>Плинтус фигурный</t>
  </si>
  <si>
    <t>Погонаж дверной коробки</t>
  </si>
  <si>
    <t>Полочка под цветы большая</t>
  </si>
  <si>
    <t>Полочка под цветы маленькая</t>
  </si>
  <si>
    <t>Полутерок</t>
  </si>
  <si>
    <t>Рамка 50*50</t>
  </si>
  <si>
    <t>Рамка ульевая большая</t>
  </si>
  <si>
    <t>Рамка ульевая маленькая</t>
  </si>
  <si>
    <t>Рейка н/ст</t>
  </si>
  <si>
    <t>Рейка фигурная</t>
  </si>
  <si>
    <t>Решетка для ванны</t>
  </si>
  <si>
    <t>Скамья без спинки</t>
  </si>
  <si>
    <t>Скамья со спинкой</t>
  </si>
  <si>
    <t>Стол детский 4*х местный</t>
  </si>
  <si>
    <t xml:space="preserve">Стол детский </t>
  </si>
  <si>
    <t>Стол круглый</t>
  </si>
  <si>
    <t>Табурет кухонный</t>
  </si>
  <si>
    <t>Табурет реечный большой</t>
  </si>
  <si>
    <t>Табурет реечный маленький</t>
  </si>
  <si>
    <t>Терка</t>
  </si>
  <si>
    <t>Топорище маленькое</t>
  </si>
  <si>
    <t>Туалет</t>
  </si>
  <si>
    <t>Тумбочка угловая</t>
  </si>
  <si>
    <t>Улей пчелиный</t>
  </si>
  <si>
    <t>Черенки</t>
  </si>
  <si>
    <t>Черенки для метел</t>
  </si>
  <si>
    <t>Черенки для молотков</t>
  </si>
  <si>
    <t>Черенок для кувалды</t>
  </si>
  <si>
    <t>Черенок для молотка</t>
  </si>
  <si>
    <t>Шкаф раздевал.</t>
  </si>
  <si>
    <t>Шкаф угловой</t>
  </si>
  <si>
    <t>Штакетник</t>
  </si>
  <si>
    <t>Штапик оконный</t>
  </si>
  <si>
    <t>Щит пожарный</t>
  </si>
  <si>
    <t>Ящик под рассаду</t>
  </si>
  <si>
    <t>итого</t>
  </si>
  <si>
    <t>Продукция ЖБИ</t>
  </si>
  <si>
    <t>Бетонный оголовок</t>
  </si>
  <si>
    <t>Бордюр дл.2700</t>
  </si>
  <si>
    <t>Бордюр кривоусеченный</t>
  </si>
  <si>
    <t>Бордюр тратуарный б/у 45% год</t>
  </si>
  <si>
    <t xml:space="preserve">Бордюр тратуарный </t>
  </si>
  <si>
    <t>Звено метал.ограждение</t>
  </si>
  <si>
    <t>Кольцо ж/б 10*15</t>
  </si>
  <si>
    <t xml:space="preserve">Ограждение газонов </t>
  </si>
  <si>
    <t>Опалубка металлическая</t>
  </si>
  <si>
    <t>Опалубка плит</t>
  </si>
  <si>
    <t>Опорная подушка 200*200*80</t>
  </si>
  <si>
    <t>Основания под скамьи</t>
  </si>
  <si>
    <t>Основания под урны</t>
  </si>
  <si>
    <t>Плита 1,2*1,2 (крышка)</t>
  </si>
  <si>
    <t>Плита балконная 2760*640</t>
  </si>
  <si>
    <t>Плита мозаичная</t>
  </si>
  <si>
    <t xml:space="preserve">Плита перекрытия СБ </t>
  </si>
  <si>
    <t>Плита ПО-4</t>
  </si>
  <si>
    <t>Плита СБ 2180*240*70</t>
  </si>
  <si>
    <t>Плита СБ 800*240*70</t>
  </si>
  <si>
    <t>Плита СБ Р</t>
  </si>
  <si>
    <t>Плита СБ-1780</t>
  </si>
  <si>
    <t>Плита СБ-1980</t>
  </si>
  <si>
    <t>Прогоны ПРГ</t>
  </si>
  <si>
    <t>Плита СБ-4</t>
  </si>
  <si>
    <t>Столб ж/б ограждение</t>
  </si>
  <si>
    <t>Столбики 300*300*200</t>
  </si>
  <si>
    <t>Столбики 300*300*600</t>
  </si>
  <si>
    <t>Ступени рядовые</t>
  </si>
  <si>
    <t>ФБС 24-3-6</t>
  </si>
  <si>
    <t>ФБС 24-4-6</t>
  </si>
  <si>
    <t>ФБС 24-6-6</t>
  </si>
  <si>
    <t>ФБС 24-5-6</t>
  </si>
  <si>
    <t>ФБС 8-3-6</t>
  </si>
  <si>
    <t>ФБС 8-4-6</t>
  </si>
  <si>
    <t>ФБС 9-4-6</t>
  </si>
  <si>
    <t>Цветочница 6-гран</t>
  </si>
  <si>
    <t>Отклонение между учетной и фактической стоимостью готовой продукции</t>
  </si>
  <si>
    <t>Всего готовой продукции</t>
  </si>
  <si>
    <t>8. Финансовые вложения</t>
  </si>
  <si>
    <t>№п/п</t>
  </si>
  <si>
    <t>Вид вложений</t>
  </si>
  <si>
    <t>Наименование эмитента</t>
  </si>
  <si>
    <t>Дата приобретения</t>
  </si>
  <si>
    <t>Дата погашения (при наличии)</t>
  </si>
  <si>
    <r>
      <t xml:space="preserve">Стоимость по промежуточному балансу на </t>
    </r>
    <r>
      <rPr>
        <b/>
        <sz val="10"/>
        <rFont val="Arial"/>
        <family val="2"/>
      </rPr>
      <t xml:space="preserve">01.01.2009г </t>
    </r>
    <r>
      <rPr>
        <sz val="10"/>
        <rFont val="Arial"/>
        <family val="2"/>
      </rPr>
      <t>тыс. руб.</t>
    </r>
  </si>
  <si>
    <t>Акции обыкновенные (бездокументарные)</t>
  </si>
  <si>
    <t>ЗАО «Региональная Финансовая корпорация»</t>
  </si>
  <si>
    <t>21.03.2003г.</t>
  </si>
  <si>
    <t>05.06.2008г.- 360297 руб.</t>
  </si>
  <si>
    <t>5. Налог на добавленную стоимость по приобретенным ценностям -</t>
  </si>
  <si>
    <t>тыс. руб.</t>
  </si>
  <si>
    <t>6. Денежные средства</t>
  </si>
  <si>
    <t>Касса                                                                    ----</t>
  </si>
  <si>
    <t>8,964 тыс. рублей</t>
  </si>
  <si>
    <t>Наименование кредитной организации</t>
  </si>
  <si>
    <t>Расчетные счета</t>
  </si>
  <si>
    <t>ОАО «АКБ Саровбизнесбанк» г.Саров</t>
  </si>
  <si>
    <t>ЗАО «Нижегородпромстройбанк» г.Нижний Новгород</t>
  </si>
  <si>
    <t>7. Прочие активы</t>
  </si>
  <si>
    <t xml:space="preserve">Наименование </t>
  </si>
  <si>
    <t>Прочие оборотные активы</t>
  </si>
  <si>
    <t>9. Дебиторская задолженность</t>
  </si>
  <si>
    <t>Наименование дебитора</t>
  </si>
  <si>
    <t>Основание возникновения (договор от___ №___, вексель, иное)</t>
  </si>
  <si>
    <t>Дата исполнения</t>
  </si>
  <si>
    <t>АбразивИнструментСнаб</t>
  </si>
  <si>
    <t>25.12.05г.</t>
  </si>
  <si>
    <t>Администрация</t>
  </si>
  <si>
    <t>31.03.05г.</t>
  </si>
  <si>
    <t>ООО «АПФ Аквад»</t>
  </si>
  <si>
    <t>Васяев В.А.</t>
  </si>
  <si>
    <t>14.09.07г.</t>
  </si>
  <si>
    <t>Военно-страховая компания</t>
  </si>
  <si>
    <t>29.12.08г.</t>
  </si>
  <si>
    <t>ПРЦГМСН ФГУ Волгагеология</t>
  </si>
  <si>
    <t>28.11.08г.</t>
  </si>
  <si>
    <t>Геостройизыскания-НН</t>
  </si>
  <si>
    <t>24.07.07г.</t>
  </si>
  <si>
    <t>ГК «2 Аякса»</t>
  </si>
  <si>
    <t>07.10.08г.</t>
  </si>
  <si>
    <t>Еврокоммерц</t>
  </si>
  <si>
    <t>28.09.07г.</t>
  </si>
  <si>
    <t>Ельниковская ДСПМК</t>
  </si>
  <si>
    <t>25.12.08г.</t>
  </si>
  <si>
    <t>Завод «Проммаш»</t>
  </si>
  <si>
    <t>31.12.08г.</t>
  </si>
  <si>
    <t>Карат-Сервис</t>
  </si>
  <si>
    <t>26.10.07г.</t>
  </si>
  <si>
    <t>Керама</t>
  </si>
  <si>
    <t>21.09.07г.</t>
  </si>
  <si>
    <t>ООО «Компания Магнитек»</t>
  </si>
  <si>
    <t>19.12.07г.</t>
  </si>
  <si>
    <t>Компания «Экосервис»</t>
  </si>
  <si>
    <t>08.04.08г.</t>
  </si>
  <si>
    <t>ОАО «Металлопторг»</t>
  </si>
  <si>
    <t>27.09.07г.</t>
  </si>
  <si>
    <t>ООО «Металлоцентр»</t>
  </si>
  <si>
    <t>27.03.07г.</t>
  </si>
  <si>
    <t>ЧП Миронов С.В.</t>
  </si>
  <si>
    <t>ОАО «Мордовцемент»</t>
  </si>
  <si>
    <t>01.12.08г.</t>
  </si>
  <si>
    <t>МЦФЭР г.Москва</t>
  </si>
  <si>
    <t>12.12.06г.</t>
  </si>
  <si>
    <t>Навашинский завод стройматериалов</t>
  </si>
  <si>
    <t>10.06.08г.</t>
  </si>
  <si>
    <t>Нижегородская металлург.комп.</t>
  </si>
  <si>
    <t>27.12.06г.</t>
  </si>
  <si>
    <t>НижегородМетиз</t>
  </si>
  <si>
    <t>30.11.06г.</t>
  </si>
  <si>
    <t>Новиков В.П.</t>
  </si>
  <si>
    <t>09.06.06г.</t>
  </si>
  <si>
    <t>НОРК Металл</t>
  </si>
  <si>
    <t>НЭП-Сервис</t>
  </si>
  <si>
    <t>11.09.08г.</t>
  </si>
  <si>
    <t>ИП Обернихин А.А.</t>
  </si>
  <si>
    <t>05.12.05г.</t>
  </si>
  <si>
    <t>ООО Обеспечение ПКФ</t>
  </si>
  <si>
    <t>ЗАО Пожсервис</t>
  </si>
  <si>
    <t>29.08.05г.</t>
  </si>
  <si>
    <t>Ред.газ. «Районный вестник»</t>
  </si>
  <si>
    <t>18.01.08г.</t>
  </si>
  <si>
    <t>Ред.газ. «Ударник»</t>
  </si>
  <si>
    <t>08.02.08г.</t>
  </si>
  <si>
    <t>Сафин А.С.</t>
  </si>
  <si>
    <t>01.10.08г.</t>
  </si>
  <si>
    <t>СервисТрансОпт</t>
  </si>
  <si>
    <t>20.08.08г.</t>
  </si>
  <si>
    <t>ЧП Середов А.И.</t>
  </si>
  <si>
    <t>ООО Теплый дом</t>
  </si>
  <si>
    <t>29.08.07г.</t>
  </si>
  <si>
    <t>МУП Товарная база</t>
  </si>
  <si>
    <t>23.12.08г.</t>
  </si>
  <si>
    <t>Торговый дом Волговятсройкомплект</t>
  </si>
  <si>
    <t xml:space="preserve">Торговый дом Ворсма </t>
  </si>
  <si>
    <t>22.12.08г.</t>
  </si>
  <si>
    <t>Торг.дом «Спарта»</t>
  </si>
  <si>
    <t>ФГУ «Нижегородский ЦСМ»</t>
  </si>
  <si>
    <t>05.03.08г.</t>
  </si>
  <si>
    <t>ФГУДП ЭУ РФЯЦ-ВНИИЭФ</t>
  </si>
  <si>
    <t>ФГУДП  РФЯЦ-ВНИИЭФ</t>
  </si>
  <si>
    <t>ООО Форпост</t>
  </si>
  <si>
    <t>ЦМСЧ-50</t>
  </si>
  <si>
    <t>13.10.08г.</t>
  </si>
  <si>
    <t>Элегант</t>
  </si>
  <si>
    <t>02.12.08г.</t>
  </si>
  <si>
    <t>ЭлТех</t>
  </si>
  <si>
    <t>ООО Энергосервис</t>
  </si>
  <si>
    <t>30.12.08г.</t>
  </si>
  <si>
    <t>30.10.07г.</t>
  </si>
  <si>
    <t>ООО Аспира</t>
  </si>
  <si>
    <t>ООО Вассер</t>
  </si>
  <si>
    <t>28.07.08г.</t>
  </si>
  <si>
    <t>26.12.07г.</t>
  </si>
  <si>
    <t>ИП Демидов Н.В.</t>
  </si>
  <si>
    <t>ЗАО Консар</t>
  </si>
  <si>
    <t>13.04.07г.</t>
  </si>
  <si>
    <t>Консульт.правовая компания</t>
  </si>
  <si>
    <t>Копытин В.А.</t>
  </si>
  <si>
    <t>30.09.08г.</t>
  </si>
  <si>
    <t>МуП Лифтремонт</t>
  </si>
  <si>
    <t>ИП Моисеев Р.А.</t>
  </si>
  <si>
    <t>МУ ДЭП</t>
  </si>
  <si>
    <t>Объединение городских парков</t>
  </si>
  <si>
    <t>ИП Першин С.М.</t>
  </si>
  <si>
    <t>Почта России</t>
  </si>
  <si>
    <t>Приход храма Всех Святых</t>
  </si>
  <si>
    <t>24.12.07г.</t>
  </si>
  <si>
    <t>ИП Рыжова Е.В.</t>
  </si>
  <si>
    <t>С-во «Золотой корень»</t>
  </si>
  <si>
    <t>01.06.06г.</t>
  </si>
  <si>
    <t>ИП Садунов Д.В.</t>
  </si>
  <si>
    <t>22.10.07г.</t>
  </si>
  <si>
    <t>ООО Саров-Авто</t>
  </si>
  <si>
    <t>ООО СтройТехника</t>
  </si>
  <si>
    <t>03.05.07г.</t>
  </si>
  <si>
    <t>Театр кукол «Кузнечик»</t>
  </si>
  <si>
    <t>25.11.08г.</t>
  </si>
  <si>
    <t>УМХ</t>
  </si>
  <si>
    <t>Управление дошкольного образования</t>
  </si>
  <si>
    <t>07.05.08г.</t>
  </si>
  <si>
    <t>Управление пенсионного фонда</t>
  </si>
  <si>
    <t>25.03.08г.</t>
  </si>
  <si>
    <t>Центр ЖКХ</t>
  </si>
  <si>
    <t>29.12.07г.</t>
  </si>
  <si>
    <t>ФГУП «РФЯЦ-ВНИИЭФ»</t>
  </si>
  <si>
    <t>10.12.08г.</t>
  </si>
  <si>
    <t>Христолюбов А.П.</t>
  </si>
  <si>
    <t>25.08.05г.</t>
  </si>
  <si>
    <t>Школа №5</t>
  </si>
  <si>
    <t>12.07.07г.</t>
  </si>
  <si>
    <t>Школа-гимназия №2</t>
  </si>
  <si>
    <t>20.07.07г.</t>
  </si>
  <si>
    <t>Школа-интернат №9</t>
  </si>
  <si>
    <t>01.11.05г.</t>
  </si>
  <si>
    <t>ЗАО «Экопарк»</t>
  </si>
  <si>
    <t>08.08.06г.</t>
  </si>
  <si>
    <t>ООО Эра</t>
  </si>
  <si>
    <t>31.07.06г.</t>
  </si>
  <si>
    <t>10. Краткосрочные обязательства</t>
  </si>
  <si>
    <t>Наименование кредитора</t>
  </si>
  <si>
    <t>АЛТЕКС-группа компаний</t>
  </si>
  <si>
    <t>ООО «Бекко-Ремми-Холл»</t>
  </si>
  <si>
    <t>ИП Бодренко В.С.</t>
  </si>
  <si>
    <t>24.12.08г.</t>
  </si>
  <si>
    <t>ООО «Вассер»</t>
  </si>
  <si>
    <t>ВолгаТелеком</t>
  </si>
  <si>
    <t>МУП «Горводоканал»</t>
  </si>
  <si>
    <t>ЗАО «КАМА»</t>
  </si>
  <si>
    <t>28.02.08г.</t>
  </si>
  <si>
    <t>ООО «Кирпичный завод»</t>
  </si>
  <si>
    <t>ООО Мебельплинт-НН</t>
  </si>
  <si>
    <t>Метаком</t>
  </si>
  <si>
    <t>20.11.08г.</t>
  </si>
  <si>
    <t>МУП «Металлик»</t>
  </si>
  <si>
    <t>ЧП Морозов А.В.</t>
  </si>
  <si>
    <t>26.12.08г.</t>
  </si>
  <si>
    <t>Промэлектромонтаж СТН</t>
  </si>
  <si>
    <t>27.05.08г.</t>
  </si>
  <si>
    <t>Ред.газ. «Наша жизнь»</t>
  </si>
  <si>
    <t>31.10.08г.</t>
  </si>
  <si>
    <t>Ростелеком</t>
  </si>
  <si>
    <t>ЧП Садунов Д.В.</t>
  </si>
  <si>
    <t>15.11.07г.</t>
  </si>
  <si>
    <t>Саровский ф-л ГП НО «Нижтехинвентаризация»</t>
  </si>
  <si>
    <t>09.02.07г.</t>
  </si>
  <si>
    <t>Саровская топливная компания</t>
  </si>
  <si>
    <t>АКБ Саровбизнесбанк</t>
  </si>
  <si>
    <t>19.11.08г.</t>
  </si>
  <si>
    <t>ООО Саровсвязьинформ</t>
  </si>
  <si>
    <t>ИП Скузоваткин М.И.</t>
  </si>
  <si>
    <t>ООО Стройкомплект</t>
  </si>
  <si>
    <t>11.12.08г.</t>
  </si>
  <si>
    <t>Саровская типография</t>
  </si>
  <si>
    <t>16.12.08г.</t>
  </si>
  <si>
    <t>Торговый дом «Анис»</t>
  </si>
  <si>
    <t>11.11.08г.</t>
  </si>
  <si>
    <t>Торг.дом «ж/бет конструкций»</t>
  </si>
  <si>
    <t>ТЭК</t>
  </si>
  <si>
    <t>УсиС</t>
  </si>
  <si>
    <t>29.12.06г.</t>
  </si>
  <si>
    <t>ФГУДП «Обеспечение» (связь)</t>
  </si>
  <si>
    <t>ФГУДП «Обеспечение» (тепло)</t>
  </si>
  <si>
    <t>Центр СТО</t>
  </si>
  <si>
    <t>12.12.08г.</t>
  </si>
  <si>
    <t>ЗАО Экопарк</t>
  </si>
  <si>
    <t>13.05.06г.</t>
  </si>
  <si>
    <t>ЭлектроСнабКомплект</t>
  </si>
  <si>
    <t>01.09.08г.</t>
  </si>
  <si>
    <t>Энергетическая компания Сарова</t>
  </si>
  <si>
    <t>Энергоавтотранс</t>
  </si>
  <si>
    <t>Авангард</t>
  </si>
  <si>
    <t>Администрация Вознесенского р-на</t>
  </si>
  <si>
    <t>ООО Аквадаг</t>
  </si>
  <si>
    <t>Безруков С.Г.</t>
  </si>
  <si>
    <t>26.05.06г.</t>
  </si>
  <si>
    <t>Веселов А.В.</t>
  </si>
  <si>
    <t>18.07.08г.</t>
  </si>
  <si>
    <t>ООО Гидравлика</t>
  </si>
  <si>
    <t>05.07.06г.</t>
  </si>
  <si>
    <t>ГУФрегистр.сл</t>
  </si>
  <si>
    <t>Инвестстройпредприятие</t>
  </si>
  <si>
    <t>Капытин В.А.</t>
  </si>
  <si>
    <t>ООО Кирпичный завод</t>
  </si>
  <si>
    <t>Ковалева Е.Е.</t>
  </si>
  <si>
    <t>04.07.07г.</t>
  </si>
  <si>
    <t>Корчагин В.П.</t>
  </si>
  <si>
    <t>31.10.06г.</t>
  </si>
  <si>
    <t>Кусманцев А.Н.</t>
  </si>
  <si>
    <t>29.08.08г.</t>
  </si>
  <si>
    <t>Лаптев А.Н.</t>
  </si>
  <si>
    <t>11.08.08г.</t>
  </si>
  <si>
    <t>Лискин В.Ф.</t>
  </si>
  <si>
    <t>04.05.06г.</t>
  </si>
  <si>
    <t>Лифанов В.Г.</t>
  </si>
  <si>
    <t>20.10.08г.</t>
  </si>
  <si>
    <t>МОУ ДОД «ДЮЦ»</t>
  </si>
  <si>
    <t>23.06.05г.</t>
  </si>
  <si>
    <t>Парфенов С.В.</t>
  </si>
  <si>
    <t>30.06.08г.</t>
  </si>
  <si>
    <t>Поликанина Л.М.</t>
  </si>
  <si>
    <t>29.09.06г.</t>
  </si>
  <si>
    <t>ООО Приволж.металлур.комп</t>
  </si>
  <si>
    <t>28.09.05г.</t>
  </si>
  <si>
    <t>Продукт-Сервис</t>
  </si>
  <si>
    <t>04.12.06г.</t>
  </si>
  <si>
    <t>Саровский пивной комитет</t>
  </si>
  <si>
    <t>29.03.06г.</t>
  </si>
  <si>
    <t>Саровский политехникум</t>
  </si>
  <si>
    <t>28.04.06г</t>
  </si>
  <si>
    <t>Саровское ОСБ 7695</t>
  </si>
  <si>
    <t>24.03.08г.</t>
  </si>
  <si>
    <t>Стандарт-Резерв</t>
  </si>
  <si>
    <t>10.08.08г.</t>
  </si>
  <si>
    <t>ООО «Строит.комп. Сарова»</t>
  </si>
  <si>
    <t>17.07.06г.</t>
  </si>
  <si>
    <t>Сустатов А.Н.</t>
  </si>
  <si>
    <t>14.09.05г.</t>
  </si>
  <si>
    <t>ООО Торговый Центр</t>
  </si>
  <si>
    <t>УКС</t>
  </si>
  <si>
    <t>15.12.08г.</t>
  </si>
  <si>
    <t>ФГУП ЭУ РФЯЦ-ВНИИЭФ</t>
  </si>
  <si>
    <t>26.10.06г.</t>
  </si>
  <si>
    <t>30.11.07г.</t>
  </si>
  <si>
    <t>ФСС</t>
  </si>
  <si>
    <t>Шукшанов В.Ю.</t>
  </si>
  <si>
    <t>Итого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</si>
  <si>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</si>
  <si>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</si>
  <si>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</si>
  <si>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</si>
  <si>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Расчет чистых активов МУ РСП</t>
  </si>
  <si>
    <t>Наименование показателя</t>
  </si>
  <si>
    <t>код строки баланса</t>
  </si>
  <si>
    <t>На 01.01.2009г</t>
  </si>
  <si>
    <t>Активы</t>
  </si>
  <si>
    <t>Основные средства</t>
  </si>
  <si>
    <t>Долгосрочные финансовые вложения</t>
  </si>
  <si>
    <t>Отложенные налоговые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</si>
  <si>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</si>
  <si>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</si>
  <si>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</si>
  <si>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</si>
  <si>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Итого активы принимаемые к расчету</t>
  </si>
  <si>
    <t>Пассивы</t>
  </si>
  <si>
    <t>Кредиторская задолженность</t>
  </si>
  <si>
    <t>Итого пассивы принимаемые к расчету</t>
  </si>
  <si>
    <t>Стоимость чистых активов</t>
  </si>
  <si>
    <t>2. Производственные запасы</t>
  </si>
  <si>
    <t>Наименование</t>
  </si>
  <si>
    <t>Сырье и материалы</t>
  </si>
  <si>
    <t>Транспортно-заготовительские расходы</t>
  </si>
  <si>
    <t>Расходы будущих периодов</t>
  </si>
  <si>
    <t>Всего материалов</t>
  </si>
  <si>
    <t>3. Затраты на производство</t>
  </si>
  <si>
    <t>Вид затрат</t>
  </si>
  <si>
    <t>Основное производство</t>
  </si>
  <si>
    <t>Вспомогательные производства</t>
  </si>
  <si>
    <t>Обслуживающие производства и хозяйства</t>
  </si>
  <si>
    <t>Расходы на продажу</t>
  </si>
  <si>
    <t>Всего затрат</t>
  </si>
  <si>
    <t>Приложение №1 к Условиям приватизации имущественного комплекса муниципального унитарного ремонтно-строительного предприятия</t>
  </si>
  <si>
    <t>Приложение №2 к Условиям приватизации имущественного комплекса муниципального унитарного ремонтно-строительного предприятия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</si>
</sst>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#"/>
  </numFmts>
  <fonts count="9"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5" fontId="0" fillId="0" borderId="1" xfId="0" applyNumberFormat="1" applyBorder="1" applyAlignment="1">
      <alignment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4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0" fillId="0" borderId="0" xfId="0" applyNumberFormat="1" applyAlignment="1">
      <alignment/>
    </xf>
    <xf numFmtId="0" fontId="0" fillId="0" borderId="1" xfId="0" applyFont="1" applyBorder="1" applyAlignment="1">
      <alignment horizontal="right" wrapText="1"/>
    </xf>
    <xf numFmtId="165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4" fillId="0" borderId="1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view="pageBreakPreview" zoomScaleSheetLayoutView="100" workbookViewId="0" topLeftCell="A16">
      <selection activeCell="A7" sqref="A7:E7"/>
    </sheetView>
  </sheetViews>
  <sheetFormatPr defaultColWidth="9.140625" defaultRowHeight="12.75"/>
  <cols>
    <col min="1" max="1" width="4.28125" style="0" customWidth="1"/>
    <col min="2" max="2" width="37.7109375" style="0" customWidth="1"/>
    <col min="3" max="3" width="22.8515625" style="0" customWidth="1"/>
    <col min="4" max="16384" width="11.57421875" style="0" customWidth="1"/>
  </cols>
  <sheetData>
    <row r="1" spans="3:5" ht="43.5" customHeight="1">
      <c r="C1" s="48" t="s">
        <v>636</v>
      </c>
      <c r="D1" s="49"/>
      <c r="E1" s="49"/>
    </row>
    <row r="3" spans="1:5" ht="14.25">
      <c r="A3" s="42" t="s">
        <v>2</v>
      </c>
      <c r="B3" s="42"/>
      <c r="C3" s="42"/>
      <c r="D3" s="42"/>
      <c r="E3" s="42"/>
    </row>
    <row r="5" spans="1:5" ht="14.25">
      <c r="A5" s="43" t="s">
        <v>0</v>
      </c>
      <c r="B5" s="43"/>
      <c r="C5" s="43"/>
      <c r="D5" s="43"/>
      <c r="E5" s="43"/>
    </row>
    <row r="7" spans="1:5" ht="15">
      <c r="A7" s="44" t="s">
        <v>3</v>
      </c>
      <c r="B7" s="44"/>
      <c r="C7" s="44"/>
      <c r="D7" s="44"/>
      <c r="E7" s="44"/>
    </row>
    <row r="8" spans="1:5" ht="14.25">
      <c r="A8" s="41" t="s">
        <v>4</v>
      </c>
      <c r="B8" s="41"/>
      <c r="C8" s="41"/>
      <c r="D8" s="41"/>
      <c r="E8" s="41"/>
    </row>
    <row r="9" ht="9" customHeight="1"/>
    <row r="10" spans="1:5" ht="87.75" customHeight="1">
      <c r="A10" s="2" t="s">
        <v>1</v>
      </c>
      <c r="B10" s="2" t="s">
        <v>5</v>
      </c>
      <c r="C10" s="2" t="s">
        <v>6</v>
      </c>
      <c r="D10" s="2" t="s">
        <v>7</v>
      </c>
      <c r="E10" s="2" t="s">
        <v>8</v>
      </c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5" ht="52.5" customHeight="1">
      <c r="A12" s="2">
        <v>1</v>
      </c>
      <c r="B12" s="4" t="s">
        <v>9</v>
      </c>
      <c r="C12" s="5" t="s">
        <v>10</v>
      </c>
      <c r="D12" s="5"/>
      <c r="E12" s="6">
        <v>0</v>
      </c>
    </row>
    <row r="13" spans="1:5" ht="51">
      <c r="A13" s="2">
        <v>2</v>
      </c>
      <c r="B13" s="4" t="s">
        <v>11</v>
      </c>
      <c r="C13" s="5" t="s">
        <v>12</v>
      </c>
      <c r="D13" s="5"/>
      <c r="E13" s="6">
        <v>1.66</v>
      </c>
    </row>
    <row r="14" spans="1:5" ht="51">
      <c r="A14" s="2">
        <v>3</v>
      </c>
      <c r="B14" s="4" t="s">
        <v>13</v>
      </c>
      <c r="C14" s="5" t="s">
        <v>14</v>
      </c>
      <c r="D14" s="5"/>
      <c r="E14" s="6">
        <v>28.992</v>
      </c>
    </row>
    <row r="15" spans="1:5" ht="63.75">
      <c r="A15" s="2">
        <v>4</v>
      </c>
      <c r="B15" s="4" t="s">
        <v>15</v>
      </c>
      <c r="C15" s="5" t="s">
        <v>16</v>
      </c>
      <c r="D15" s="5"/>
      <c r="E15" s="6">
        <v>1405.943</v>
      </c>
    </row>
    <row r="16" spans="1:5" ht="126.75" customHeight="1">
      <c r="A16" s="2">
        <v>5</v>
      </c>
      <c r="B16" s="4" t="s">
        <v>17</v>
      </c>
      <c r="C16" s="5" t="s">
        <v>18</v>
      </c>
      <c r="D16" s="5"/>
      <c r="E16" s="6">
        <v>3385.049</v>
      </c>
    </row>
    <row r="17" spans="1:5" ht="48" customHeight="1">
      <c r="A17" s="2">
        <v>6</v>
      </c>
      <c r="B17" s="4" t="s">
        <v>19</v>
      </c>
      <c r="C17" s="5" t="s">
        <v>20</v>
      </c>
      <c r="D17" s="5"/>
      <c r="E17" s="6">
        <v>0</v>
      </c>
    </row>
    <row r="18" spans="1:5" ht="54.75" customHeight="1">
      <c r="A18" s="2">
        <v>7</v>
      </c>
      <c r="B18" s="4" t="s">
        <v>21</v>
      </c>
      <c r="C18" s="5" t="s">
        <v>22</v>
      </c>
      <c r="D18" s="5"/>
      <c r="E18" s="6">
        <v>99.591</v>
      </c>
    </row>
    <row r="19" spans="1:5" ht="43.5" customHeight="1">
      <c r="A19" s="2">
        <v>8</v>
      </c>
      <c r="B19" s="4" t="s">
        <v>23</v>
      </c>
      <c r="C19" s="5" t="s">
        <v>24</v>
      </c>
      <c r="D19" s="5"/>
      <c r="E19" s="6">
        <v>26.052</v>
      </c>
    </row>
    <row r="20" spans="1:5" ht="12.75">
      <c r="A20" s="2">
        <v>9</v>
      </c>
      <c r="B20" s="7" t="s">
        <v>25</v>
      </c>
      <c r="C20" s="5"/>
      <c r="D20" s="5"/>
      <c r="E20" s="6">
        <v>4.494</v>
      </c>
    </row>
    <row r="21" spans="1:5" ht="12.75">
      <c r="A21" s="2"/>
      <c r="B21" s="5"/>
      <c r="C21" s="5" t="s">
        <v>26</v>
      </c>
      <c r="D21" s="5"/>
      <c r="E21" s="8">
        <f>SUM(E13:E20)</f>
        <v>4951.781</v>
      </c>
    </row>
    <row r="28" spans="1:5" ht="14.25">
      <c r="A28" s="41" t="s">
        <v>27</v>
      </c>
      <c r="B28" s="41"/>
      <c r="C28" s="41"/>
      <c r="D28" s="41"/>
      <c r="E28" s="41"/>
    </row>
    <row r="30" spans="1:5" ht="89.25">
      <c r="A30" s="9" t="s">
        <v>1</v>
      </c>
      <c r="B30" s="2" t="s">
        <v>5</v>
      </c>
      <c r="C30" s="2" t="s">
        <v>6</v>
      </c>
      <c r="D30" s="2" t="s">
        <v>7</v>
      </c>
      <c r="E30" s="2" t="s">
        <v>8</v>
      </c>
    </row>
    <row r="31" spans="1:5" ht="12.75">
      <c r="A31" s="10">
        <v>1</v>
      </c>
      <c r="B31" s="10">
        <v>2</v>
      </c>
      <c r="C31" s="10">
        <v>3</v>
      </c>
      <c r="D31" s="10">
        <v>4</v>
      </c>
      <c r="E31" s="10">
        <v>5</v>
      </c>
    </row>
    <row r="32" spans="1:5" ht="12.75">
      <c r="A32" s="2">
        <v>1</v>
      </c>
      <c r="B32" s="7" t="s">
        <v>28</v>
      </c>
      <c r="C32" s="11" t="s">
        <v>29</v>
      </c>
      <c r="D32" s="2">
        <v>42231</v>
      </c>
      <c r="E32" s="12">
        <v>5.65</v>
      </c>
    </row>
    <row r="33" spans="1:5" ht="12.75">
      <c r="A33" s="2">
        <v>2</v>
      </c>
      <c r="B33" s="7" t="s">
        <v>28</v>
      </c>
      <c r="C33" s="11" t="s">
        <v>29</v>
      </c>
      <c r="D33" s="2">
        <v>42232</v>
      </c>
      <c r="E33" s="12">
        <v>5.65</v>
      </c>
    </row>
    <row r="34" spans="1:5" ht="12.75">
      <c r="A34" s="2">
        <v>3</v>
      </c>
      <c r="B34" s="7" t="s">
        <v>28</v>
      </c>
      <c r="C34" s="11" t="s">
        <v>29</v>
      </c>
      <c r="D34" s="2">
        <v>42229</v>
      </c>
      <c r="E34" s="12">
        <v>16.017</v>
      </c>
    </row>
    <row r="35" spans="1:5" ht="12.75">
      <c r="A35" s="2">
        <v>4</v>
      </c>
      <c r="B35" s="9" t="s">
        <v>30</v>
      </c>
      <c r="C35" s="13" t="s">
        <v>31</v>
      </c>
      <c r="D35" s="9">
        <v>20011</v>
      </c>
      <c r="E35" s="14">
        <v>0</v>
      </c>
    </row>
    <row r="36" spans="1:5" ht="12.75">
      <c r="A36" s="2">
        <v>5</v>
      </c>
      <c r="B36" s="9" t="s">
        <v>32</v>
      </c>
      <c r="C36" s="13" t="s">
        <v>31</v>
      </c>
      <c r="D36" s="9">
        <v>20097</v>
      </c>
      <c r="E36" s="14">
        <v>0</v>
      </c>
    </row>
    <row r="37" spans="1:5" ht="12.75">
      <c r="A37" s="2">
        <v>6</v>
      </c>
      <c r="B37" s="9" t="s">
        <v>33</v>
      </c>
      <c r="C37" s="13" t="s">
        <v>31</v>
      </c>
      <c r="D37" s="9">
        <v>20381</v>
      </c>
      <c r="E37" s="14">
        <v>0</v>
      </c>
    </row>
    <row r="38" spans="1:5" ht="12.75">
      <c r="A38" s="2">
        <v>7</v>
      </c>
      <c r="B38" s="9" t="s">
        <v>34</v>
      </c>
      <c r="C38" s="13" t="s">
        <v>35</v>
      </c>
      <c r="D38" s="9">
        <v>20131</v>
      </c>
      <c r="E38" s="14">
        <v>152.097</v>
      </c>
    </row>
    <row r="39" spans="1:5" ht="12.75">
      <c r="A39" s="2">
        <v>8</v>
      </c>
      <c r="B39" s="7" t="s">
        <v>28</v>
      </c>
      <c r="C39" s="13" t="s">
        <v>29</v>
      </c>
      <c r="D39" s="9">
        <v>42230</v>
      </c>
      <c r="E39" s="14">
        <v>20.58</v>
      </c>
    </row>
    <row r="40" spans="1:5" ht="12.75">
      <c r="A40" s="9"/>
      <c r="B40" s="9"/>
      <c r="C40" s="9" t="s">
        <v>26</v>
      </c>
      <c r="D40" s="9"/>
      <c r="E40" s="15">
        <f>SUM(E32:E39)</f>
        <v>199.99400000000003</v>
      </c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4.25">
      <c r="A43" s="41" t="s">
        <v>36</v>
      </c>
      <c r="B43" s="41"/>
      <c r="C43" s="41"/>
      <c r="D43" s="41"/>
      <c r="E43" s="41"/>
    </row>
    <row r="45" spans="1:5" ht="94.5" customHeight="1">
      <c r="A45" s="9" t="s">
        <v>1</v>
      </c>
      <c r="B45" s="2" t="s">
        <v>37</v>
      </c>
      <c r="C45" s="2" t="s">
        <v>38</v>
      </c>
      <c r="D45" s="2" t="s">
        <v>7</v>
      </c>
      <c r="E45" s="2" t="s">
        <v>8</v>
      </c>
    </row>
    <row r="46" spans="1:5" ht="12.75">
      <c r="A46" s="3">
        <v>1</v>
      </c>
      <c r="B46" s="3">
        <v>2</v>
      </c>
      <c r="C46" s="3">
        <v>3</v>
      </c>
      <c r="D46" s="3">
        <v>4</v>
      </c>
      <c r="E46" s="3">
        <v>5</v>
      </c>
    </row>
    <row r="47" spans="1:5" ht="38.25">
      <c r="A47" s="2">
        <v>1</v>
      </c>
      <c r="B47" s="7" t="s">
        <v>39</v>
      </c>
      <c r="C47" s="16" t="s">
        <v>40</v>
      </c>
      <c r="D47" s="2">
        <v>42239</v>
      </c>
      <c r="E47" s="12">
        <v>66.5</v>
      </c>
    </row>
    <row r="48" spans="1:5" ht="38.25">
      <c r="A48" s="2">
        <v>2</v>
      </c>
      <c r="B48" s="7" t="s">
        <v>41</v>
      </c>
      <c r="C48" s="16" t="s">
        <v>42</v>
      </c>
      <c r="D48" s="2">
        <v>50219</v>
      </c>
      <c r="E48" s="12">
        <v>31.397</v>
      </c>
    </row>
    <row r="49" spans="1:5" ht="38.25">
      <c r="A49" s="2">
        <v>3</v>
      </c>
      <c r="B49" s="7" t="s">
        <v>43</v>
      </c>
      <c r="C49" s="11" t="s">
        <v>44</v>
      </c>
      <c r="D49" s="2">
        <v>50221</v>
      </c>
      <c r="E49" s="12">
        <v>0</v>
      </c>
    </row>
    <row r="50" spans="1:5" ht="38.25">
      <c r="A50" s="2">
        <v>4</v>
      </c>
      <c r="B50" s="7" t="s">
        <v>43</v>
      </c>
      <c r="C50" s="16" t="s">
        <v>45</v>
      </c>
      <c r="D50" s="9">
        <v>50231</v>
      </c>
      <c r="E50" s="14">
        <v>8.608</v>
      </c>
    </row>
    <row r="51" spans="1:5" ht="38.25">
      <c r="A51" s="2">
        <v>5</v>
      </c>
      <c r="B51" s="7" t="s">
        <v>46</v>
      </c>
      <c r="C51" s="16" t="s">
        <v>47</v>
      </c>
      <c r="D51" s="9">
        <v>50235</v>
      </c>
      <c r="E51" s="14">
        <v>25.784</v>
      </c>
    </row>
    <row r="52" spans="1:5" ht="38.25">
      <c r="A52" s="2">
        <v>6</v>
      </c>
      <c r="B52" s="9" t="s">
        <v>48</v>
      </c>
      <c r="C52" s="16" t="s">
        <v>49</v>
      </c>
      <c r="D52" s="9">
        <v>50220</v>
      </c>
      <c r="E52" s="14">
        <v>115.31</v>
      </c>
    </row>
    <row r="53" spans="1:5" ht="38.25">
      <c r="A53" s="2">
        <v>7</v>
      </c>
      <c r="B53" s="9" t="s">
        <v>50</v>
      </c>
      <c r="C53" s="16" t="s">
        <v>51</v>
      </c>
      <c r="D53" s="9">
        <v>42181</v>
      </c>
      <c r="E53" s="14">
        <v>105.125</v>
      </c>
    </row>
    <row r="54" spans="1:5" ht="38.25">
      <c r="A54" s="2">
        <v>8</v>
      </c>
      <c r="B54" s="9" t="s">
        <v>52</v>
      </c>
      <c r="C54" s="16" t="s">
        <v>53</v>
      </c>
      <c r="D54" s="9">
        <v>42241</v>
      </c>
      <c r="E54" s="14">
        <v>197.525</v>
      </c>
    </row>
    <row r="55" spans="1:5" ht="38.25">
      <c r="A55" s="2">
        <v>9</v>
      </c>
      <c r="B55" s="9" t="s">
        <v>54</v>
      </c>
      <c r="C55" s="16" t="s">
        <v>55</v>
      </c>
      <c r="D55" s="9">
        <v>50206</v>
      </c>
      <c r="E55" s="14">
        <v>0</v>
      </c>
    </row>
    <row r="56" spans="1:5" ht="38.25">
      <c r="A56" s="2">
        <v>10</v>
      </c>
      <c r="B56" s="9" t="s">
        <v>56</v>
      </c>
      <c r="C56" s="16" t="s">
        <v>57</v>
      </c>
      <c r="D56" s="9">
        <v>50215</v>
      </c>
      <c r="E56" s="14">
        <v>0</v>
      </c>
    </row>
    <row r="57" spans="1:5" ht="38.25">
      <c r="A57" s="2">
        <v>11</v>
      </c>
      <c r="B57" s="9" t="s">
        <v>58</v>
      </c>
      <c r="C57" s="16" t="s">
        <v>59</v>
      </c>
      <c r="D57" s="9">
        <v>42218</v>
      </c>
      <c r="E57" s="14">
        <v>45.593</v>
      </c>
    </row>
    <row r="58" spans="1:5" ht="38.25">
      <c r="A58" s="2">
        <v>12</v>
      </c>
      <c r="B58" s="9" t="s">
        <v>60</v>
      </c>
      <c r="C58" s="16" t="s">
        <v>61</v>
      </c>
      <c r="D58" s="9">
        <v>50198</v>
      </c>
      <c r="E58" s="14">
        <v>0</v>
      </c>
    </row>
    <row r="59" spans="1:5" ht="38.25">
      <c r="A59" s="2">
        <v>13</v>
      </c>
      <c r="B59" s="9" t="s">
        <v>62</v>
      </c>
      <c r="C59" s="16" t="s">
        <v>63</v>
      </c>
      <c r="D59" s="9">
        <v>42182</v>
      </c>
      <c r="E59" s="14">
        <v>0</v>
      </c>
    </row>
    <row r="60" spans="1:5" ht="38.25">
      <c r="A60" s="2">
        <v>14</v>
      </c>
      <c r="B60" s="9" t="s">
        <v>64</v>
      </c>
      <c r="C60" s="16" t="s">
        <v>65</v>
      </c>
      <c r="D60" s="9">
        <v>50236</v>
      </c>
      <c r="E60" s="14">
        <v>176.446</v>
      </c>
    </row>
    <row r="61" spans="1:5" ht="38.25">
      <c r="A61" s="2">
        <v>15</v>
      </c>
      <c r="B61" s="9" t="s">
        <v>64</v>
      </c>
      <c r="C61" s="16" t="s">
        <v>66</v>
      </c>
      <c r="D61" s="9">
        <v>50237</v>
      </c>
      <c r="E61" s="14">
        <v>180.544</v>
      </c>
    </row>
    <row r="62" spans="1:5" ht="38.25">
      <c r="A62" s="2">
        <v>16</v>
      </c>
      <c r="B62" s="9" t="s">
        <v>67</v>
      </c>
      <c r="C62" s="16" t="s">
        <v>68</v>
      </c>
      <c r="D62" s="9">
        <v>50199</v>
      </c>
      <c r="E62" s="14">
        <v>14.309</v>
      </c>
    </row>
    <row r="63" spans="1:5" ht="38.25">
      <c r="A63" s="2">
        <v>17</v>
      </c>
      <c r="B63" s="9" t="s">
        <v>69</v>
      </c>
      <c r="C63" s="16" t="s">
        <v>70</v>
      </c>
      <c r="D63" s="9">
        <v>50234</v>
      </c>
      <c r="E63" s="14">
        <v>5.184</v>
      </c>
    </row>
    <row r="64" spans="1:5" ht="38.25">
      <c r="A64" s="2">
        <v>18</v>
      </c>
      <c r="B64" s="9" t="s">
        <v>71</v>
      </c>
      <c r="C64" s="16" t="s">
        <v>72</v>
      </c>
      <c r="D64" s="9">
        <v>50218</v>
      </c>
      <c r="E64" s="14">
        <v>22.429</v>
      </c>
    </row>
    <row r="65" spans="1:5" ht="38.25">
      <c r="A65" s="2">
        <v>19</v>
      </c>
      <c r="B65" s="9" t="s">
        <v>73</v>
      </c>
      <c r="C65" s="16" t="s">
        <v>74</v>
      </c>
      <c r="D65" s="9">
        <v>50229</v>
      </c>
      <c r="E65" s="14">
        <v>20.576</v>
      </c>
    </row>
    <row r="66" spans="1:5" ht="38.25">
      <c r="A66" s="2">
        <v>20</v>
      </c>
      <c r="B66" s="9" t="s">
        <v>75</v>
      </c>
      <c r="C66" s="16" t="s">
        <v>76</v>
      </c>
      <c r="D66" s="9">
        <v>50238</v>
      </c>
      <c r="E66" s="14">
        <v>207.949</v>
      </c>
    </row>
    <row r="67" spans="1:5" ht="12.75">
      <c r="A67" s="2"/>
      <c r="B67" s="9"/>
      <c r="C67" s="9" t="s">
        <v>26</v>
      </c>
      <c r="D67" s="9"/>
      <c r="E67" s="15">
        <f>SUM(E47:E66)</f>
        <v>1223.279</v>
      </c>
    </row>
    <row r="72" spans="1:5" ht="14.25">
      <c r="A72" s="41" t="s">
        <v>77</v>
      </c>
      <c r="B72" s="41"/>
      <c r="C72" s="41"/>
      <c r="D72" s="41"/>
      <c r="E72" s="41"/>
    </row>
    <row r="74" spans="1:5" ht="89.25">
      <c r="A74" s="9" t="s">
        <v>1</v>
      </c>
      <c r="B74" s="2" t="s">
        <v>37</v>
      </c>
      <c r="C74" s="2" t="s">
        <v>38</v>
      </c>
      <c r="D74" s="2" t="s">
        <v>7</v>
      </c>
      <c r="E74" s="2" t="s">
        <v>8</v>
      </c>
    </row>
    <row r="75" spans="1:5" ht="12.75">
      <c r="A75" s="3">
        <v>1</v>
      </c>
      <c r="B75" s="3">
        <v>2</v>
      </c>
      <c r="C75" s="3">
        <v>3</v>
      </c>
      <c r="D75" s="3">
        <v>4</v>
      </c>
      <c r="E75" s="3">
        <v>5</v>
      </c>
    </row>
    <row r="76" spans="1:5" ht="12.75">
      <c r="A76" s="2">
        <v>1</v>
      </c>
      <c r="B76" s="7" t="s">
        <v>78</v>
      </c>
      <c r="C76" s="11" t="s">
        <v>31</v>
      </c>
      <c r="D76" s="2">
        <v>30382</v>
      </c>
      <c r="E76" s="12">
        <v>127.094</v>
      </c>
    </row>
    <row r="77" spans="1:5" ht="12.75">
      <c r="A77" s="2">
        <v>2</v>
      </c>
      <c r="B77" s="7" t="s">
        <v>79</v>
      </c>
      <c r="C77" s="11" t="s">
        <v>31</v>
      </c>
      <c r="D77" s="2">
        <v>30143</v>
      </c>
      <c r="E77" s="12">
        <v>26.906</v>
      </c>
    </row>
    <row r="78" spans="1:8" ht="38.25">
      <c r="A78" s="2">
        <v>3</v>
      </c>
      <c r="B78" s="7" t="s">
        <v>80</v>
      </c>
      <c r="C78" s="16" t="s">
        <v>81</v>
      </c>
      <c r="D78" s="2">
        <v>42194</v>
      </c>
      <c r="E78" s="12">
        <v>707.008</v>
      </c>
      <c r="H78" s="17">
        <f>1368404-661395.46</f>
        <v>707008.54</v>
      </c>
    </row>
    <row r="79" spans="1:8" ht="38.25">
      <c r="A79" s="2">
        <v>4</v>
      </c>
      <c r="B79" s="7" t="s">
        <v>82</v>
      </c>
      <c r="C79" s="16" t="s">
        <v>83</v>
      </c>
      <c r="D79" s="2">
        <v>40803</v>
      </c>
      <c r="E79" s="12">
        <v>0</v>
      </c>
      <c r="H79">
        <v>0</v>
      </c>
    </row>
    <row r="80" spans="1:8" ht="25.5">
      <c r="A80" s="2">
        <v>5</v>
      </c>
      <c r="B80" s="7" t="s">
        <v>84</v>
      </c>
      <c r="C80" s="16" t="s">
        <v>85</v>
      </c>
      <c r="D80" s="2">
        <v>40196</v>
      </c>
      <c r="E80" s="12">
        <v>0</v>
      </c>
      <c r="H80">
        <v>0</v>
      </c>
    </row>
    <row r="81" spans="1:8" ht="38.25">
      <c r="A81" s="2">
        <v>6</v>
      </c>
      <c r="B81" s="7" t="s">
        <v>86</v>
      </c>
      <c r="C81" s="11" t="s">
        <v>87</v>
      </c>
      <c r="D81" s="2">
        <v>42213</v>
      </c>
      <c r="E81" s="12">
        <v>47.725</v>
      </c>
      <c r="H81" s="17">
        <f>83000-35275.17</f>
        <v>47724.83</v>
      </c>
    </row>
    <row r="82" spans="1:8" ht="25.5">
      <c r="A82" s="2">
        <v>7</v>
      </c>
      <c r="B82" s="7" t="s">
        <v>88</v>
      </c>
      <c r="C82" s="11" t="s">
        <v>89</v>
      </c>
      <c r="D82" s="2">
        <v>10398</v>
      </c>
      <c r="E82" s="12">
        <v>8.76</v>
      </c>
      <c r="H82" s="17">
        <f>29200-20439.72</f>
        <v>8760.279999999999</v>
      </c>
    </row>
    <row r="83" spans="1:8" ht="12.75">
      <c r="A83" s="2">
        <v>8</v>
      </c>
      <c r="B83" s="7" t="s">
        <v>90</v>
      </c>
      <c r="C83" s="11" t="s">
        <v>35</v>
      </c>
      <c r="D83" s="2">
        <v>42099</v>
      </c>
      <c r="E83" s="12">
        <v>0</v>
      </c>
      <c r="H83">
        <v>0</v>
      </c>
    </row>
    <row r="84" spans="1:8" ht="12.75">
      <c r="A84" s="2">
        <v>9</v>
      </c>
      <c r="B84" s="7" t="s">
        <v>91</v>
      </c>
      <c r="C84" s="11" t="s">
        <v>92</v>
      </c>
      <c r="D84" s="2">
        <v>42196</v>
      </c>
      <c r="E84" s="12">
        <v>0.357</v>
      </c>
      <c r="H84" s="17">
        <f>7150-6792.69</f>
        <v>357.3100000000004</v>
      </c>
    </row>
    <row r="85" spans="1:8" ht="25.5">
      <c r="A85" s="2">
        <v>10</v>
      </c>
      <c r="B85" s="7" t="s">
        <v>93</v>
      </c>
      <c r="C85" s="11" t="s">
        <v>94</v>
      </c>
      <c r="D85" s="2">
        <v>40783</v>
      </c>
      <c r="E85" s="12">
        <v>0</v>
      </c>
      <c r="H85" s="17">
        <f>70833.33-60690.24</f>
        <v>10143.090000000004</v>
      </c>
    </row>
    <row r="86" spans="1:8" ht="25.5">
      <c r="A86" s="2">
        <v>11</v>
      </c>
      <c r="B86" s="7" t="s">
        <v>95</v>
      </c>
      <c r="C86" s="11" t="s">
        <v>96</v>
      </c>
      <c r="D86" s="2">
        <v>74837</v>
      </c>
      <c r="E86" s="12">
        <v>10.143</v>
      </c>
      <c r="H86">
        <v>0</v>
      </c>
    </row>
    <row r="87" spans="1:8" ht="12.75">
      <c r="A87" s="2">
        <v>12</v>
      </c>
      <c r="B87" s="7" t="s">
        <v>97</v>
      </c>
      <c r="C87" s="11" t="s">
        <v>98</v>
      </c>
      <c r="D87" s="2">
        <v>40825</v>
      </c>
      <c r="E87" s="12">
        <v>17.6</v>
      </c>
      <c r="H87" s="17">
        <f>34340-16740.36</f>
        <v>17599.64</v>
      </c>
    </row>
    <row r="88" spans="1:8" ht="25.5">
      <c r="A88" s="2">
        <v>13</v>
      </c>
      <c r="B88" s="7" t="s">
        <v>99</v>
      </c>
      <c r="C88" s="11" t="s">
        <v>29</v>
      </c>
      <c r="D88" s="2">
        <v>42234</v>
      </c>
      <c r="E88" s="12">
        <v>16.949</v>
      </c>
      <c r="H88" s="17">
        <f>21186.44-4237.2</f>
        <v>16949.239999999998</v>
      </c>
    </row>
    <row r="89" spans="1:8" ht="25.5">
      <c r="A89" s="2">
        <v>14</v>
      </c>
      <c r="B89" s="7" t="s">
        <v>100</v>
      </c>
      <c r="C89" s="11" t="s">
        <v>101</v>
      </c>
      <c r="D89" s="2">
        <v>40227</v>
      </c>
      <c r="E89" s="12">
        <v>104.442</v>
      </c>
      <c r="H89" s="17">
        <f>270745.87-166303.99</f>
        <v>104441.88</v>
      </c>
    </row>
    <row r="90" spans="1:8" ht="12.75">
      <c r="A90" s="2">
        <v>15</v>
      </c>
      <c r="B90" s="7" t="s">
        <v>102</v>
      </c>
      <c r="C90" s="11" t="s">
        <v>89</v>
      </c>
      <c r="D90" s="2">
        <v>10397</v>
      </c>
      <c r="E90" s="12">
        <v>18.945</v>
      </c>
      <c r="H90" s="17">
        <f>38030.2-19085.07</f>
        <v>18945.129999999997</v>
      </c>
    </row>
    <row r="91" spans="1:8" ht="25.5">
      <c r="A91" s="2">
        <v>16</v>
      </c>
      <c r="B91" s="7" t="s">
        <v>103</v>
      </c>
      <c r="C91" s="11" t="s">
        <v>89</v>
      </c>
      <c r="D91" s="2">
        <v>50239</v>
      </c>
      <c r="E91" s="12">
        <v>0.359</v>
      </c>
      <c r="H91" s="17">
        <f>15750-15390.58</f>
        <v>359.4200000000001</v>
      </c>
    </row>
    <row r="92" spans="1:8" ht="51">
      <c r="A92" s="2">
        <v>17</v>
      </c>
      <c r="B92" s="7" t="s">
        <v>104</v>
      </c>
      <c r="C92" s="11" t="s">
        <v>98</v>
      </c>
      <c r="D92" s="2">
        <v>40822</v>
      </c>
      <c r="E92" s="12">
        <v>0</v>
      </c>
      <c r="H92">
        <v>0</v>
      </c>
    </row>
    <row r="93" spans="1:8" ht="12.75">
      <c r="A93" s="2">
        <v>18</v>
      </c>
      <c r="B93" s="7" t="s">
        <v>105</v>
      </c>
      <c r="C93" s="11" t="s">
        <v>106</v>
      </c>
      <c r="D93" s="2">
        <v>42236</v>
      </c>
      <c r="E93" s="12">
        <v>6.619</v>
      </c>
      <c r="H93" s="17">
        <f>10733.89-4114.7</f>
        <v>6619.19</v>
      </c>
    </row>
    <row r="94" spans="1:8" ht="12.75">
      <c r="A94" s="2">
        <v>19</v>
      </c>
      <c r="B94" s="7" t="s">
        <v>107</v>
      </c>
      <c r="C94" s="11" t="s">
        <v>92</v>
      </c>
      <c r="D94" s="2">
        <v>42220</v>
      </c>
      <c r="E94" s="12">
        <v>0.307</v>
      </c>
      <c r="H94" s="17">
        <f>12284.81-11977.56</f>
        <v>307.25</v>
      </c>
    </row>
    <row r="95" spans="1:8" ht="12.75">
      <c r="A95" s="2">
        <v>20</v>
      </c>
      <c r="B95" s="7" t="s">
        <v>107</v>
      </c>
      <c r="C95" s="11" t="s">
        <v>92</v>
      </c>
      <c r="D95" s="2">
        <v>42219</v>
      </c>
      <c r="E95" s="12">
        <v>5.842</v>
      </c>
      <c r="H95" s="17">
        <f>14604.36-8762.76</f>
        <v>5841.6</v>
      </c>
    </row>
    <row r="96" spans="1:8" ht="25.5">
      <c r="A96" s="2">
        <v>21</v>
      </c>
      <c r="B96" s="7" t="s">
        <v>108</v>
      </c>
      <c r="C96" s="11" t="s">
        <v>31</v>
      </c>
      <c r="D96" s="2">
        <v>40131</v>
      </c>
      <c r="E96" s="12">
        <v>0</v>
      </c>
      <c r="H96">
        <v>0</v>
      </c>
    </row>
    <row r="97" spans="1:8" ht="25.5">
      <c r="A97" s="2">
        <v>22</v>
      </c>
      <c r="B97" s="7" t="s">
        <v>109</v>
      </c>
      <c r="C97" s="11" t="s">
        <v>110</v>
      </c>
      <c r="D97" s="2">
        <v>41923</v>
      </c>
      <c r="E97" s="12">
        <v>12.453</v>
      </c>
      <c r="H97">
        <v>0</v>
      </c>
    </row>
    <row r="98" spans="1:8" ht="12.75">
      <c r="A98" s="2">
        <v>23</v>
      </c>
      <c r="B98" s="7" t="s">
        <v>111</v>
      </c>
      <c r="C98" s="11" t="s">
        <v>31</v>
      </c>
      <c r="D98" s="2">
        <v>40135</v>
      </c>
      <c r="E98" s="12">
        <v>0</v>
      </c>
      <c r="H98">
        <v>0</v>
      </c>
    </row>
    <row r="99" spans="1:8" ht="12.75">
      <c r="A99" s="2">
        <v>24</v>
      </c>
      <c r="B99" s="7" t="s">
        <v>111</v>
      </c>
      <c r="C99" s="11" t="s">
        <v>31</v>
      </c>
      <c r="D99" s="2">
        <v>40134</v>
      </c>
      <c r="E99" s="12">
        <v>0</v>
      </c>
      <c r="H99" s="17">
        <f>5829.18-5829.18</f>
        <v>0</v>
      </c>
    </row>
    <row r="100" spans="1:8" ht="12.75">
      <c r="A100" s="2">
        <v>25</v>
      </c>
      <c r="B100" s="7" t="s">
        <v>112</v>
      </c>
      <c r="C100" s="11" t="s">
        <v>31</v>
      </c>
      <c r="D100" s="2">
        <v>42190</v>
      </c>
      <c r="E100" s="12">
        <v>0</v>
      </c>
      <c r="H100" s="17">
        <f>46162.52-33709.8</f>
        <v>12452.719999999994</v>
      </c>
    </row>
    <row r="101" spans="1:8" ht="25.5">
      <c r="A101" s="2">
        <v>26</v>
      </c>
      <c r="B101" s="7" t="s">
        <v>113</v>
      </c>
      <c r="C101" s="11" t="s">
        <v>87</v>
      </c>
      <c r="D101" s="2">
        <v>42189</v>
      </c>
      <c r="E101" s="12">
        <v>13.214</v>
      </c>
      <c r="H101" s="17">
        <f>44865.23-31651.07</f>
        <v>13214.160000000003</v>
      </c>
    </row>
    <row r="102" spans="1:8" ht="25.5">
      <c r="A102" s="2">
        <v>27</v>
      </c>
      <c r="B102" s="7" t="s">
        <v>114</v>
      </c>
      <c r="C102" s="11" t="s">
        <v>110</v>
      </c>
      <c r="D102" s="2">
        <v>41921</v>
      </c>
      <c r="E102" s="12">
        <v>0</v>
      </c>
      <c r="H102">
        <v>0</v>
      </c>
    </row>
    <row r="103" spans="1:8" ht="12.75">
      <c r="A103" s="2">
        <v>28</v>
      </c>
      <c r="B103" s="7" t="s">
        <v>115</v>
      </c>
      <c r="C103" s="11" t="s">
        <v>87</v>
      </c>
      <c r="D103" s="2">
        <v>42214</v>
      </c>
      <c r="E103" s="12">
        <v>6.331</v>
      </c>
      <c r="H103" s="17">
        <f>42203.39-35872.89</f>
        <v>6330.5</v>
      </c>
    </row>
    <row r="104" spans="1:8" ht="25.5">
      <c r="A104" s="2">
        <v>29</v>
      </c>
      <c r="B104" s="7" t="s">
        <v>116</v>
      </c>
      <c r="C104" s="11" t="s">
        <v>117</v>
      </c>
      <c r="D104" s="2">
        <v>40149</v>
      </c>
      <c r="E104" s="12">
        <v>0</v>
      </c>
      <c r="H104">
        <v>0</v>
      </c>
    </row>
    <row r="105" spans="1:8" ht="25.5">
      <c r="A105" s="2">
        <v>30</v>
      </c>
      <c r="B105" s="7" t="s">
        <v>118</v>
      </c>
      <c r="C105" s="11" t="s">
        <v>119</v>
      </c>
      <c r="D105" s="2">
        <v>44013</v>
      </c>
      <c r="E105" s="12">
        <v>0</v>
      </c>
      <c r="H105">
        <v>0</v>
      </c>
    </row>
    <row r="106" spans="1:8" ht="25.5">
      <c r="A106" s="2">
        <v>31</v>
      </c>
      <c r="B106" s="7" t="s">
        <v>120</v>
      </c>
      <c r="C106" s="11" t="s">
        <v>119</v>
      </c>
      <c r="D106" s="2">
        <v>44014</v>
      </c>
      <c r="E106" s="12">
        <v>0</v>
      </c>
      <c r="H106">
        <v>0</v>
      </c>
    </row>
    <row r="107" spans="1:8" ht="38.25">
      <c r="A107" s="2">
        <v>32</v>
      </c>
      <c r="B107" s="7" t="s">
        <v>121</v>
      </c>
      <c r="C107" s="11" t="s">
        <v>122</v>
      </c>
      <c r="D107" s="2">
        <v>42178</v>
      </c>
      <c r="E107" s="12">
        <v>274.805</v>
      </c>
      <c r="H107" s="17">
        <f>588866.8-314062.08</f>
        <v>274804.72000000003</v>
      </c>
    </row>
    <row r="108" spans="1:8" ht="38.25">
      <c r="A108" s="2">
        <v>33</v>
      </c>
      <c r="B108" s="7" t="s">
        <v>123</v>
      </c>
      <c r="C108" s="11" t="s">
        <v>122</v>
      </c>
      <c r="D108" s="2">
        <v>42183</v>
      </c>
      <c r="E108" s="12">
        <v>0</v>
      </c>
      <c r="H108">
        <v>0</v>
      </c>
    </row>
    <row r="109" spans="1:8" ht="12.75">
      <c r="A109" s="2">
        <v>34</v>
      </c>
      <c r="B109" s="7" t="s">
        <v>124</v>
      </c>
      <c r="C109" s="11" t="s">
        <v>96</v>
      </c>
      <c r="D109" s="2">
        <v>44182</v>
      </c>
      <c r="E109" s="12">
        <v>0</v>
      </c>
      <c r="H109">
        <v>0</v>
      </c>
    </row>
    <row r="110" spans="1:8" ht="25.5">
      <c r="A110" s="2">
        <v>35</v>
      </c>
      <c r="B110" s="7" t="s">
        <v>125</v>
      </c>
      <c r="C110" s="11" t="s">
        <v>126</v>
      </c>
      <c r="D110" s="2">
        <v>40222</v>
      </c>
      <c r="E110" s="12">
        <v>16.022</v>
      </c>
      <c r="H110" s="17">
        <f>45916-29894.4</f>
        <v>16021.599999999999</v>
      </c>
    </row>
    <row r="111" spans="1:8" ht="12.75">
      <c r="A111" s="2">
        <v>36</v>
      </c>
      <c r="B111" s="7" t="s">
        <v>127</v>
      </c>
      <c r="C111" s="11" t="s">
        <v>29</v>
      </c>
      <c r="D111" s="18">
        <v>42228</v>
      </c>
      <c r="E111" s="12">
        <v>10.69</v>
      </c>
      <c r="H111" s="17">
        <f>21889.82-11199.84</f>
        <v>10689.98</v>
      </c>
    </row>
    <row r="112" spans="1:8" ht="25.5">
      <c r="A112" s="2">
        <v>37</v>
      </c>
      <c r="B112" s="7" t="s">
        <v>128</v>
      </c>
      <c r="C112" s="11" t="s">
        <v>129</v>
      </c>
      <c r="D112" s="2">
        <v>40228</v>
      </c>
      <c r="E112" s="12">
        <v>3.693</v>
      </c>
      <c r="H112" s="17">
        <f>8900-5206.49</f>
        <v>3693.51</v>
      </c>
    </row>
    <row r="113" spans="1:8" ht="12.75">
      <c r="A113" s="2">
        <v>38</v>
      </c>
      <c r="B113" s="7" t="s">
        <v>130</v>
      </c>
      <c r="C113" s="11" t="s">
        <v>131</v>
      </c>
      <c r="D113" s="2">
        <v>42142</v>
      </c>
      <c r="E113" s="12">
        <v>2.465</v>
      </c>
      <c r="H113" s="17">
        <f>16540-14075.27</f>
        <v>2464.7299999999996</v>
      </c>
    </row>
    <row r="114" spans="1:8" ht="25.5">
      <c r="A114" s="2">
        <v>39</v>
      </c>
      <c r="B114" s="7" t="s">
        <v>132</v>
      </c>
      <c r="C114" s="11" t="s">
        <v>106</v>
      </c>
      <c r="D114" s="2">
        <v>42240</v>
      </c>
      <c r="E114" s="12">
        <v>10.114</v>
      </c>
      <c r="H114" s="17">
        <f>18203.39-8089.6</f>
        <v>10113.789999999999</v>
      </c>
    </row>
    <row r="115" spans="1:8" ht="25.5">
      <c r="A115" s="2">
        <v>40</v>
      </c>
      <c r="B115" s="7" t="s">
        <v>133</v>
      </c>
      <c r="C115" s="11" t="s">
        <v>87</v>
      </c>
      <c r="D115" s="2">
        <v>42210</v>
      </c>
      <c r="E115" s="12">
        <v>0.441</v>
      </c>
      <c r="H115" s="17">
        <f>2784.32-2343.06</f>
        <v>441.2600000000002</v>
      </c>
    </row>
    <row r="116" spans="1:8" ht="38.25">
      <c r="A116" s="2">
        <v>41</v>
      </c>
      <c r="B116" s="7" t="s">
        <v>134</v>
      </c>
      <c r="C116" s="11" t="s">
        <v>135</v>
      </c>
      <c r="D116" s="2">
        <v>40193</v>
      </c>
      <c r="E116" s="12">
        <v>66</v>
      </c>
      <c r="H116">
        <v>0</v>
      </c>
    </row>
    <row r="117" spans="1:8" ht="25.5">
      <c r="A117" s="2">
        <v>42</v>
      </c>
      <c r="B117" s="7" t="s">
        <v>136</v>
      </c>
      <c r="C117" s="11" t="s">
        <v>29</v>
      </c>
      <c r="D117" s="2">
        <v>42233</v>
      </c>
      <c r="E117" s="12">
        <v>47.461</v>
      </c>
      <c r="H117" s="17">
        <f>50847.46-3386.4</f>
        <v>47461.06</v>
      </c>
    </row>
    <row r="118" spans="1:8" ht="38.25">
      <c r="A118" s="2">
        <v>43</v>
      </c>
      <c r="B118" s="7" t="s">
        <v>137</v>
      </c>
      <c r="C118" s="11" t="s">
        <v>98</v>
      </c>
      <c r="D118" s="2">
        <v>40826</v>
      </c>
      <c r="E118" s="12">
        <v>20.231</v>
      </c>
      <c r="H118" s="17">
        <f>39333.33-19102.23</f>
        <v>20231.100000000002</v>
      </c>
    </row>
    <row r="119" spans="1:8" ht="12.75">
      <c r="A119" s="2">
        <v>44</v>
      </c>
      <c r="B119" s="7" t="s">
        <v>138</v>
      </c>
      <c r="C119" s="11" t="s">
        <v>87</v>
      </c>
      <c r="D119" s="2">
        <v>42215</v>
      </c>
      <c r="E119" s="12">
        <v>1.338</v>
      </c>
      <c r="H119" s="17">
        <f>7296.61-5958.89</f>
        <v>1337.7199999999993</v>
      </c>
    </row>
    <row r="120" spans="1:8" ht="25.5">
      <c r="A120" s="2">
        <v>45</v>
      </c>
      <c r="B120" s="7" t="s">
        <v>139</v>
      </c>
      <c r="C120" s="11" t="s">
        <v>29</v>
      </c>
      <c r="D120" s="2">
        <v>42235</v>
      </c>
      <c r="E120" s="12">
        <v>13.559</v>
      </c>
      <c r="H120" s="17">
        <f>16949.15-3389.76</f>
        <v>13559.390000000001</v>
      </c>
    </row>
    <row r="121" spans="1:8" ht="38.25">
      <c r="A121" s="2">
        <v>46</v>
      </c>
      <c r="B121" s="7" t="s">
        <v>140</v>
      </c>
      <c r="C121" s="11" t="s">
        <v>31</v>
      </c>
      <c r="D121" s="2">
        <v>10395</v>
      </c>
      <c r="E121" s="12">
        <v>0</v>
      </c>
      <c r="H121" s="17">
        <f>220000-153999.72</f>
        <v>66000.28</v>
      </c>
    </row>
    <row r="122" spans="1:8" ht="25.5">
      <c r="A122" s="2">
        <v>47</v>
      </c>
      <c r="B122" s="7" t="s">
        <v>141</v>
      </c>
      <c r="C122" s="11" t="s">
        <v>142</v>
      </c>
      <c r="D122" s="2">
        <v>44000</v>
      </c>
      <c r="E122" s="12">
        <v>0</v>
      </c>
      <c r="H122">
        <v>0</v>
      </c>
    </row>
    <row r="123" spans="1:8" ht="25.5">
      <c r="A123" s="2">
        <v>48</v>
      </c>
      <c r="B123" s="7" t="s">
        <v>143</v>
      </c>
      <c r="C123" s="11" t="s">
        <v>122</v>
      </c>
      <c r="D123" s="2">
        <v>42199</v>
      </c>
      <c r="E123" s="12">
        <v>5.883</v>
      </c>
      <c r="H123" s="17">
        <f>18312.5-12429.99</f>
        <v>5882.51</v>
      </c>
    </row>
    <row r="124" spans="1:8" ht="25.5">
      <c r="A124" s="2">
        <v>49</v>
      </c>
      <c r="B124" s="7" t="s">
        <v>144</v>
      </c>
      <c r="C124" s="11" t="s">
        <v>96</v>
      </c>
      <c r="D124" s="2">
        <v>74838</v>
      </c>
      <c r="E124" s="12">
        <v>0</v>
      </c>
      <c r="H124">
        <v>0</v>
      </c>
    </row>
    <row r="125" spans="1:8" ht="25.5">
      <c r="A125" s="2">
        <v>50</v>
      </c>
      <c r="B125" s="7" t="s">
        <v>145</v>
      </c>
      <c r="C125" s="11" t="s">
        <v>96</v>
      </c>
      <c r="D125" s="2">
        <v>74839</v>
      </c>
      <c r="E125" s="12">
        <v>0</v>
      </c>
      <c r="H125">
        <v>0</v>
      </c>
    </row>
    <row r="126" spans="1:8" ht="25.5">
      <c r="A126" s="2">
        <v>51</v>
      </c>
      <c r="B126" s="7" t="s">
        <v>146</v>
      </c>
      <c r="C126" s="11" t="s">
        <v>122</v>
      </c>
      <c r="D126" s="2">
        <v>42198</v>
      </c>
      <c r="E126" s="12">
        <v>80.834</v>
      </c>
      <c r="H126" s="17">
        <f>114964.17-34129.89</f>
        <v>80834.28</v>
      </c>
    </row>
    <row r="127" spans="1:8" ht="25.5">
      <c r="A127" s="2">
        <v>52</v>
      </c>
      <c r="B127" s="7" t="s">
        <v>147</v>
      </c>
      <c r="C127" s="11" t="s">
        <v>98</v>
      </c>
      <c r="D127" s="2">
        <v>40184</v>
      </c>
      <c r="E127" s="12">
        <v>18.227</v>
      </c>
      <c r="H127" s="17">
        <f>24576.27-6349.11</f>
        <v>18227.16</v>
      </c>
    </row>
    <row r="128" spans="1:8" ht="25.5">
      <c r="A128" s="2">
        <v>53</v>
      </c>
      <c r="B128" s="7" t="s">
        <v>148</v>
      </c>
      <c r="C128" s="11" t="s">
        <v>101</v>
      </c>
      <c r="D128" s="2">
        <v>41232</v>
      </c>
      <c r="E128" s="12">
        <v>0</v>
      </c>
      <c r="H128">
        <v>0</v>
      </c>
    </row>
    <row r="129" spans="1:8" ht="38.25">
      <c r="A129" s="2">
        <v>54</v>
      </c>
      <c r="B129" s="7" t="s">
        <v>149</v>
      </c>
      <c r="C129" s="11" t="s">
        <v>135</v>
      </c>
      <c r="D129" s="2">
        <v>40202</v>
      </c>
      <c r="E129" s="12">
        <v>1.337</v>
      </c>
      <c r="H129" s="17">
        <f>13652-12315.24</f>
        <v>1336.7600000000002</v>
      </c>
    </row>
    <row r="130" spans="1:8" ht="25.5">
      <c r="A130" s="2">
        <v>55</v>
      </c>
      <c r="B130" s="7" t="s">
        <v>150</v>
      </c>
      <c r="C130" s="11" t="s">
        <v>122</v>
      </c>
      <c r="D130" s="2">
        <v>42191</v>
      </c>
      <c r="E130" s="12">
        <v>288.125</v>
      </c>
      <c r="H130" s="17">
        <f>576250-288124.8</f>
        <v>288125.2</v>
      </c>
    </row>
    <row r="131" spans="1:8" ht="25.5">
      <c r="A131" s="2">
        <v>56</v>
      </c>
      <c r="B131" s="7" t="s">
        <v>151</v>
      </c>
      <c r="C131" s="11" t="s">
        <v>152</v>
      </c>
      <c r="D131" s="2">
        <v>40369</v>
      </c>
      <c r="E131" s="12">
        <v>0</v>
      </c>
      <c r="H131">
        <v>0</v>
      </c>
    </row>
    <row r="132" spans="1:8" ht="25.5">
      <c r="A132" s="2">
        <v>57</v>
      </c>
      <c r="B132" s="7" t="s">
        <v>153</v>
      </c>
      <c r="C132" s="11" t="s">
        <v>154</v>
      </c>
      <c r="D132" s="2">
        <v>40212</v>
      </c>
      <c r="E132" s="12">
        <v>0</v>
      </c>
      <c r="H132">
        <v>0</v>
      </c>
    </row>
    <row r="133" spans="1:8" ht="38.25">
      <c r="A133" s="2">
        <v>58</v>
      </c>
      <c r="B133" s="7" t="s">
        <v>155</v>
      </c>
      <c r="C133" s="11" t="s">
        <v>29</v>
      </c>
      <c r="D133" s="2">
        <v>42227</v>
      </c>
      <c r="E133" s="12">
        <v>19.306</v>
      </c>
      <c r="H133" s="17">
        <f>26525.42-7219.69</f>
        <v>19305.73</v>
      </c>
    </row>
    <row r="134" spans="1:8" ht="25.5">
      <c r="A134" s="2">
        <v>59</v>
      </c>
      <c r="B134" s="7" t="s">
        <v>156</v>
      </c>
      <c r="C134" s="11" t="s">
        <v>135</v>
      </c>
      <c r="D134" s="2">
        <v>44502</v>
      </c>
      <c r="E134" s="12">
        <v>0</v>
      </c>
      <c r="H134">
        <v>0</v>
      </c>
    </row>
    <row r="135" spans="1:8" ht="25.5">
      <c r="A135" s="2">
        <v>60</v>
      </c>
      <c r="B135" s="7" t="s">
        <v>157</v>
      </c>
      <c r="C135" s="11" t="s">
        <v>122</v>
      </c>
      <c r="D135" s="2">
        <v>42180</v>
      </c>
      <c r="E135" s="12">
        <v>35.88</v>
      </c>
      <c r="H135" s="17">
        <f>70583.33-34703.21</f>
        <v>35880.12</v>
      </c>
    </row>
    <row r="136" spans="1:8" ht="25.5">
      <c r="A136" s="2">
        <v>61</v>
      </c>
      <c r="B136" s="7" t="s">
        <v>158</v>
      </c>
      <c r="C136" s="11" t="s">
        <v>159</v>
      </c>
      <c r="D136" s="2">
        <v>41178</v>
      </c>
      <c r="E136" s="12">
        <v>0</v>
      </c>
      <c r="H136">
        <v>0</v>
      </c>
    </row>
    <row r="137" spans="1:8" ht="25.5">
      <c r="A137" s="2">
        <v>62</v>
      </c>
      <c r="B137" s="7" t="s">
        <v>160</v>
      </c>
      <c r="C137" s="11" t="s">
        <v>126</v>
      </c>
      <c r="D137" s="2">
        <v>40225</v>
      </c>
      <c r="E137" s="12">
        <v>0</v>
      </c>
      <c r="H137">
        <v>0</v>
      </c>
    </row>
    <row r="138" spans="1:8" ht="25.5">
      <c r="A138" s="2">
        <v>63</v>
      </c>
      <c r="B138" s="7" t="s">
        <v>161</v>
      </c>
      <c r="C138" s="11" t="s">
        <v>89</v>
      </c>
      <c r="D138" s="2">
        <v>60749</v>
      </c>
      <c r="E138" s="12">
        <v>56.625</v>
      </c>
      <c r="H138" s="17">
        <f>150000-93375</f>
        <v>56625</v>
      </c>
    </row>
    <row r="139" spans="1:8" ht="25.5">
      <c r="A139" s="2">
        <v>64</v>
      </c>
      <c r="B139" s="7" t="s">
        <v>162</v>
      </c>
      <c r="C139" s="11" t="s">
        <v>31</v>
      </c>
      <c r="D139" s="2">
        <v>40360</v>
      </c>
      <c r="E139" s="12">
        <v>0</v>
      </c>
      <c r="H139">
        <v>0</v>
      </c>
    </row>
    <row r="140" spans="1:8" ht="25.5">
      <c r="A140" s="2">
        <v>65</v>
      </c>
      <c r="B140" s="7" t="s">
        <v>163</v>
      </c>
      <c r="C140" s="11" t="s">
        <v>31</v>
      </c>
      <c r="D140" s="2">
        <v>42120</v>
      </c>
      <c r="E140" s="12">
        <v>0</v>
      </c>
      <c r="H140">
        <v>0</v>
      </c>
    </row>
    <row r="141" spans="1:8" ht="12.75">
      <c r="A141" s="2">
        <v>66</v>
      </c>
      <c r="B141" s="7" t="s">
        <v>164</v>
      </c>
      <c r="C141" s="11" t="s">
        <v>35</v>
      </c>
      <c r="D141" s="2">
        <v>44058</v>
      </c>
      <c r="E141" s="12">
        <v>0</v>
      </c>
      <c r="H141">
        <v>0</v>
      </c>
    </row>
    <row r="142" spans="1:8" ht="25.5">
      <c r="A142" s="2">
        <v>67</v>
      </c>
      <c r="B142" s="7" t="s">
        <v>165</v>
      </c>
      <c r="C142" s="11" t="s">
        <v>135</v>
      </c>
      <c r="D142" s="2">
        <v>40195</v>
      </c>
      <c r="E142" s="12">
        <v>0</v>
      </c>
      <c r="H142">
        <v>0</v>
      </c>
    </row>
    <row r="143" spans="1:8" ht="25.5">
      <c r="A143" s="2">
        <v>68</v>
      </c>
      <c r="B143" s="7" t="s">
        <v>166</v>
      </c>
      <c r="C143" s="11" t="s">
        <v>167</v>
      </c>
      <c r="D143" s="2">
        <v>44022</v>
      </c>
      <c r="E143" s="12">
        <v>0</v>
      </c>
      <c r="H143">
        <v>0</v>
      </c>
    </row>
    <row r="144" spans="1:8" ht="25.5">
      <c r="A144" s="2">
        <v>69</v>
      </c>
      <c r="B144" s="7" t="s">
        <v>168</v>
      </c>
      <c r="C144" s="11" t="s">
        <v>96</v>
      </c>
      <c r="D144" s="2">
        <v>40061</v>
      </c>
      <c r="E144" s="12">
        <v>0.852</v>
      </c>
      <c r="H144" s="17">
        <f>10440-9588.27</f>
        <v>851.7299999999996</v>
      </c>
    </row>
    <row r="145" spans="1:8" ht="25.5">
      <c r="A145" s="2">
        <v>70</v>
      </c>
      <c r="B145" s="7" t="s">
        <v>169</v>
      </c>
      <c r="C145" s="11" t="s">
        <v>96</v>
      </c>
      <c r="D145" s="2">
        <v>40062</v>
      </c>
      <c r="E145" s="12">
        <v>0.852</v>
      </c>
      <c r="H145" s="17">
        <f>10440-9588.27</f>
        <v>851.7299999999996</v>
      </c>
    </row>
    <row r="146" spans="1:8" ht="12.75">
      <c r="A146" s="2">
        <v>71</v>
      </c>
      <c r="B146" s="7" t="s">
        <v>170</v>
      </c>
      <c r="C146" s="11" t="s">
        <v>122</v>
      </c>
      <c r="D146" s="2">
        <v>42188</v>
      </c>
      <c r="E146" s="12">
        <v>6.579</v>
      </c>
      <c r="H146" s="17">
        <f>23083.33-16504.8</f>
        <v>6578.5300000000025</v>
      </c>
    </row>
    <row r="147" spans="1:8" ht="12.75">
      <c r="A147" s="2">
        <v>72</v>
      </c>
      <c r="B147" s="7" t="s">
        <v>171</v>
      </c>
      <c r="C147" s="11" t="s">
        <v>96</v>
      </c>
      <c r="D147" s="2">
        <v>40235</v>
      </c>
      <c r="E147" s="12">
        <v>3.902</v>
      </c>
      <c r="H147" s="17">
        <f>8945-5043.94</f>
        <v>3901.0600000000004</v>
      </c>
    </row>
    <row r="148" spans="1:8" ht="25.5">
      <c r="A148" s="2">
        <v>73</v>
      </c>
      <c r="B148" s="7" t="s">
        <v>172</v>
      </c>
      <c r="C148" s="11" t="s">
        <v>142</v>
      </c>
      <c r="D148" s="2">
        <v>40600</v>
      </c>
      <c r="E148" s="12">
        <v>0.333</v>
      </c>
      <c r="H148" s="17">
        <f>11667-11333.6</f>
        <v>333.39999999999964</v>
      </c>
    </row>
    <row r="149" spans="1:8" ht="12.75">
      <c r="A149" s="2">
        <v>74</v>
      </c>
      <c r="B149" s="7" t="s">
        <v>173</v>
      </c>
      <c r="C149" s="11" t="s">
        <v>135</v>
      </c>
      <c r="D149" s="2">
        <v>44181</v>
      </c>
      <c r="E149" s="12">
        <v>0</v>
      </c>
      <c r="H149">
        <v>0</v>
      </c>
    </row>
    <row r="150" spans="1:8" ht="25.5">
      <c r="A150" s="2">
        <v>75</v>
      </c>
      <c r="B150" s="7" t="s">
        <v>174</v>
      </c>
      <c r="C150" s="11" t="s">
        <v>122</v>
      </c>
      <c r="D150" s="2">
        <v>42177</v>
      </c>
      <c r="E150" s="12">
        <v>0.436</v>
      </c>
      <c r="H150" s="17">
        <f>3983.33-3547.52</f>
        <v>435.80999999999995</v>
      </c>
    </row>
    <row r="151" spans="1:8" ht="25.5">
      <c r="A151" s="2">
        <v>76</v>
      </c>
      <c r="B151" s="7" t="s">
        <v>175</v>
      </c>
      <c r="C151" s="11" t="s">
        <v>131</v>
      </c>
      <c r="D151" s="2">
        <v>40827</v>
      </c>
      <c r="E151" s="12">
        <v>11.956</v>
      </c>
      <c r="H151" s="17">
        <f>72241.45-60285.12</f>
        <v>11956.329999999994</v>
      </c>
    </row>
    <row r="152" spans="1:8" ht="25.5">
      <c r="A152" s="2">
        <v>77</v>
      </c>
      <c r="B152" s="7" t="s">
        <v>175</v>
      </c>
      <c r="C152" s="11" t="s">
        <v>131</v>
      </c>
      <c r="D152" s="2">
        <v>40828</v>
      </c>
      <c r="E152" s="12">
        <v>11.956</v>
      </c>
      <c r="H152" s="17">
        <f>72240-60284</f>
        <v>11956</v>
      </c>
    </row>
    <row r="153" spans="1:8" ht="12.75">
      <c r="A153" s="2">
        <v>78</v>
      </c>
      <c r="B153" s="7" t="s">
        <v>176</v>
      </c>
      <c r="C153" s="11" t="s">
        <v>101</v>
      </c>
      <c r="D153" s="2">
        <v>40231</v>
      </c>
      <c r="E153" s="12">
        <v>0</v>
      </c>
      <c r="H153">
        <v>0</v>
      </c>
    </row>
    <row r="154" spans="1:8" ht="38.25">
      <c r="A154" s="2">
        <v>79</v>
      </c>
      <c r="B154" s="7" t="s">
        <v>177</v>
      </c>
      <c r="C154" s="11" t="s">
        <v>131</v>
      </c>
      <c r="D154" s="2">
        <v>60745</v>
      </c>
      <c r="E154" s="12">
        <v>0</v>
      </c>
      <c r="H154">
        <v>0</v>
      </c>
    </row>
    <row r="155" spans="1:8" ht="12.75">
      <c r="A155" s="2">
        <v>80</v>
      </c>
      <c r="B155" s="7" t="s">
        <v>178</v>
      </c>
      <c r="C155" s="11" t="s">
        <v>122</v>
      </c>
      <c r="D155" s="2">
        <v>42197</v>
      </c>
      <c r="E155" s="12">
        <v>1.6960000000000002</v>
      </c>
      <c r="H155" s="17">
        <f>8145.83-6450.12</f>
        <v>1695.71</v>
      </c>
    </row>
    <row r="156" spans="1:8" ht="25.5">
      <c r="A156" s="2">
        <v>81</v>
      </c>
      <c r="B156" s="7" t="s">
        <v>179</v>
      </c>
      <c r="C156" s="11" t="s">
        <v>87</v>
      </c>
      <c r="D156" s="2">
        <v>42211</v>
      </c>
      <c r="E156" s="12">
        <v>600.12</v>
      </c>
      <c r="H156" s="17">
        <f>720000-119880</f>
        <v>600120</v>
      </c>
    </row>
    <row r="157" spans="1:8" ht="12.75">
      <c r="A157" s="2">
        <v>82</v>
      </c>
      <c r="B157" s="7" t="s">
        <v>180</v>
      </c>
      <c r="C157" s="11" t="s">
        <v>87</v>
      </c>
      <c r="D157" s="2">
        <v>42216</v>
      </c>
      <c r="E157" s="12">
        <v>1.682</v>
      </c>
      <c r="H157" s="17">
        <f>3294.94-1613.04</f>
        <v>1681.9</v>
      </c>
    </row>
    <row r="158" spans="1:8" ht="25.5">
      <c r="A158" s="2">
        <v>83</v>
      </c>
      <c r="B158" s="7" t="s">
        <v>181</v>
      </c>
      <c r="C158" s="11" t="s">
        <v>122</v>
      </c>
      <c r="D158" s="2">
        <v>42195</v>
      </c>
      <c r="E158" s="12">
        <v>0.328</v>
      </c>
      <c r="H158" s="17">
        <f>6580-6251.19</f>
        <v>328.8100000000004</v>
      </c>
    </row>
    <row r="159" spans="1:8" ht="25.5">
      <c r="A159" s="2">
        <v>84</v>
      </c>
      <c r="B159" s="7" t="s">
        <v>182</v>
      </c>
      <c r="C159" s="11" t="s">
        <v>183</v>
      </c>
      <c r="D159" s="2">
        <v>42156</v>
      </c>
      <c r="E159" s="12">
        <v>2.807</v>
      </c>
      <c r="H159" s="17">
        <f>31600-28792.61</f>
        <v>2807.3899999999994</v>
      </c>
    </row>
    <row r="160" spans="1:8" ht="25.5">
      <c r="A160" s="2">
        <v>85</v>
      </c>
      <c r="B160" s="7" t="s">
        <v>184</v>
      </c>
      <c r="C160" s="11" t="s">
        <v>183</v>
      </c>
      <c r="D160" s="2">
        <v>42157</v>
      </c>
      <c r="E160" s="12">
        <v>6.291</v>
      </c>
      <c r="H160" s="17">
        <f>50600-44308.98</f>
        <v>6291.019999999997</v>
      </c>
    </row>
    <row r="161" spans="1:8" ht="25.5">
      <c r="A161" s="2">
        <v>86</v>
      </c>
      <c r="B161" s="7" t="s">
        <v>185</v>
      </c>
      <c r="C161" s="11" t="s">
        <v>183</v>
      </c>
      <c r="D161" s="2">
        <v>42158</v>
      </c>
      <c r="E161" s="12">
        <v>2.292</v>
      </c>
      <c r="H161" s="17">
        <f>25800-23508.1</f>
        <v>2291.9000000000015</v>
      </c>
    </row>
    <row r="162" spans="1:8" ht="25.5">
      <c r="A162" s="2">
        <v>87</v>
      </c>
      <c r="B162" s="7" t="s">
        <v>186</v>
      </c>
      <c r="C162" s="11" t="s">
        <v>183</v>
      </c>
      <c r="D162" s="2">
        <v>42159</v>
      </c>
      <c r="E162" s="12">
        <v>3.535</v>
      </c>
      <c r="H162" s="17">
        <f>39800-36264.69</f>
        <v>3535.3099999999977</v>
      </c>
    </row>
    <row r="163" spans="1:8" ht="25.5">
      <c r="A163" s="2">
        <v>88</v>
      </c>
      <c r="B163" s="7" t="s">
        <v>187</v>
      </c>
      <c r="C163" s="11" t="s">
        <v>183</v>
      </c>
      <c r="D163" s="2">
        <v>42161</v>
      </c>
      <c r="E163" s="12">
        <v>3.784</v>
      </c>
      <c r="H163" s="17">
        <f>42600-38815.7</f>
        <v>3784.300000000003</v>
      </c>
    </row>
    <row r="164" spans="1:8" ht="25.5">
      <c r="A164" s="2">
        <v>89</v>
      </c>
      <c r="B164" s="7" t="s">
        <v>188</v>
      </c>
      <c r="C164" s="11" t="s">
        <v>183</v>
      </c>
      <c r="D164" s="2">
        <v>42163</v>
      </c>
      <c r="E164" s="12">
        <v>3.775</v>
      </c>
      <c r="H164" s="17">
        <f>42500-38724.84</f>
        <v>3775.1600000000035</v>
      </c>
    </row>
    <row r="165" spans="1:8" ht="25.5">
      <c r="A165" s="2">
        <v>90</v>
      </c>
      <c r="B165" s="7" t="s">
        <v>189</v>
      </c>
      <c r="C165" s="11" t="s">
        <v>183</v>
      </c>
      <c r="D165" s="2">
        <v>42164</v>
      </c>
      <c r="E165" s="12">
        <v>3.295</v>
      </c>
      <c r="H165" s="17">
        <f>37100-33804.54</f>
        <v>3295.459999999999</v>
      </c>
    </row>
    <row r="166" spans="1:8" ht="25.5">
      <c r="A166" s="2">
        <v>91</v>
      </c>
      <c r="B166" s="7" t="s">
        <v>190</v>
      </c>
      <c r="C166" s="11" t="s">
        <v>183</v>
      </c>
      <c r="D166" s="2">
        <v>42166</v>
      </c>
      <c r="E166" s="12">
        <v>3.234</v>
      </c>
      <c r="H166" s="17">
        <f>36400-33166.21</f>
        <v>3233.790000000001</v>
      </c>
    </row>
    <row r="167" spans="1:8" ht="25.5">
      <c r="A167" s="2">
        <v>92</v>
      </c>
      <c r="B167" s="7" t="s">
        <v>191</v>
      </c>
      <c r="C167" s="11" t="s">
        <v>183</v>
      </c>
      <c r="D167" s="2">
        <v>42167</v>
      </c>
      <c r="E167" s="12">
        <v>2.701</v>
      </c>
      <c r="H167" s="17">
        <f>30400-27699.21</f>
        <v>2700.790000000001</v>
      </c>
    </row>
    <row r="168" spans="1:8" ht="25.5">
      <c r="A168" s="2">
        <v>93</v>
      </c>
      <c r="B168" s="7" t="s">
        <v>192</v>
      </c>
      <c r="C168" s="11" t="s">
        <v>183</v>
      </c>
      <c r="D168" s="2">
        <v>42168</v>
      </c>
      <c r="E168" s="12">
        <v>1.626</v>
      </c>
      <c r="H168" s="17">
        <f>18300-16674.35</f>
        <v>1625.6500000000015</v>
      </c>
    </row>
    <row r="169" spans="1:8" ht="25.5">
      <c r="A169" s="2">
        <v>94</v>
      </c>
      <c r="B169" s="7" t="s">
        <v>193</v>
      </c>
      <c r="C169" s="11" t="s">
        <v>183</v>
      </c>
      <c r="D169" s="2">
        <v>42169</v>
      </c>
      <c r="E169" s="12">
        <v>5.508</v>
      </c>
      <c r="H169" s="17">
        <f>62000-56492.09</f>
        <v>5507.9100000000035</v>
      </c>
    </row>
    <row r="170" spans="1:8" ht="25.5">
      <c r="A170" s="2">
        <v>95</v>
      </c>
      <c r="B170" s="7" t="s">
        <v>194</v>
      </c>
      <c r="C170" s="11" t="s">
        <v>183</v>
      </c>
      <c r="D170" s="2">
        <v>42154</v>
      </c>
      <c r="E170" s="12">
        <v>1.849</v>
      </c>
      <c r="H170" s="17">
        <f>20810-18961.25</f>
        <v>1848.75</v>
      </c>
    </row>
    <row r="171" spans="1:8" ht="25.5">
      <c r="A171" s="2">
        <v>96</v>
      </c>
      <c r="B171" s="7" t="s">
        <v>195</v>
      </c>
      <c r="C171" s="11" t="s">
        <v>183</v>
      </c>
      <c r="D171" s="2">
        <v>42155</v>
      </c>
      <c r="E171" s="12">
        <v>4.068</v>
      </c>
      <c r="H171" s="17">
        <f>45800-41731.69</f>
        <v>4068.3099999999977</v>
      </c>
    </row>
    <row r="172" spans="1:8" ht="25.5">
      <c r="A172" s="2">
        <v>97</v>
      </c>
      <c r="B172" s="7" t="s">
        <v>196</v>
      </c>
      <c r="C172" s="11" t="s">
        <v>183</v>
      </c>
      <c r="D172" s="2">
        <v>42160</v>
      </c>
      <c r="E172" s="12">
        <v>3.28</v>
      </c>
      <c r="H172" s="17">
        <f>42600-39319.8</f>
        <v>3280.199999999997</v>
      </c>
    </row>
    <row r="173" spans="1:8" ht="25.5">
      <c r="A173" s="2">
        <v>98</v>
      </c>
      <c r="B173" s="7" t="s">
        <v>197</v>
      </c>
      <c r="C173" s="11" t="s">
        <v>183</v>
      </c>
      <c r="D173" s="2">
        <v>42162</v>
      </c>
      <c r="E173" s="12">
        <v>3.775</v>
      </c>
      <c r="H173" s="17">
        <f>42500-38724.84</f>
        <v>3775.1600000000035</v>
      </c>
    </row>
    <row r="174" spans="1:8" ht="25.5">
      <c r="A174" s="2">
        <v>99</v>
      </c>
      <c r="B174" s="7" t="s">
        <v>198</v>
      </c>
      <c r="C174" s="11" t="s">
        <v>183</v>
      </c>
      <c r="D174" s="2">
        <v>42165</v>
      </c>
      <c r="E174" s="12">
        <v>4.104</v>
      </c>
      <c r="G174">
        <v>2646706.89</v>
      </c>
      <c r="H174" s="17">
        <f>46200-42095.9</f>
        <v>4104.0999999999985</v>
      </c>
    </row>
    <row r="175" spans="1:8" ht="38.25">
      <c r="A175" s="2">
        <v>100</v>
      </c>
      <c r="B175" s="7" t="s">
        <v>199</v>
      </c>
      <c r="C175" s="16" t="s">
        <v>200</v>
      </c>
      <c r="D175" s="2">
        <v>40804</v>
      </c>
      <c r="E175" s="12">
        <v>0</v>
      </c>
      <c r="H175">
        <v>0</v>
      </c>
    </row>
    <row r="176" spans="1:5" ht="12.75">
      <c r="A176" s="2"/>
      <c r="B176" s="4"/>
      <c r="C176" s="11" t="s">
        <v>26</v>
      </c>
      <c r="D176" s="2"/>
      <c r="E176" s="19">
        <f>SUM(E76:E175)</f>
        <v>2800.7060000000006</v>
      </c>
    </row>
    <row r="180" spans="1:5" ht="14.25">
      <c r="A180" s="41" t="s">
        <v>201</v>
      </c>
      <c r="B180" s="41"/>
      <c r="C180" s="41"/>
      <c r="D180" s="41"/>
      <c r="E180" s="41"/>
    </row>
    <row r="182" spans="1:5" ht="89.25">
      <c r="A182" s="9" t="s">
        <v>1</v>
      </c>
      <c r="B182" s="2" t="s">
        <v>37</v>
      </c>
      <c r="C182" s="2" t="s">
        <v>38</v>
      </c>
      <c r="D182" s="2" t="s">
        <v>7</v>
      </c>
      <c r="E182" s="2" t="s">
        <v>8</v>
      </c>
    </row>
    <row r="183" spans="1:5" ht="12.75">
      <c r="A183" s="3">
        <v>1</v>
      </c>
      <c r="B183" s="3">
        <v>2</v>
      </c>
      <c r="C183" s="3">
        <v>3</v>
      </c>
      <c r="D183" s="3">
        <v>4</v>
      </c>
      <c r="E183" s="3">
        <v>5</v>
      </c>
    </row>
    <row r="184" spans="1:5" ht="12.75">
      <c r="A184" s="2">
        <v>1</v>
      </c>
      <c r="B184" s="7" t="s">
        <v>202</v>
      </c>
      <c r="C184" s="11" t="s">
        <v>96</v>
      </c>
      <c r="D184" s="2">
        <v>42141</v>
      </c>
      <c r="E184" s="12">
        <v>0.131</v>
      </c>
    </row>
    <row r="185" spans="1:5" ht="12.75">
      <c r="A185" s="2">
        <v>2</v>
      </c>
      <c r="B185" s="7" t="s">
        <v>203</v>
      </c>
      <c r="C185" s="11" t="s">
        <v>131</v>
      </c>
      <c r="D185" s="2">
        <v>42143</v>
      </c>
      <c r="E185" s="12">
        <v>0.16</v>
      </c>
    </row>
    <row r="186" spans="1:5" ht="12.75">
      <c r="A186" s="2">
        <v>3</v>
      </c>
      <c r="B186" s="7" t="s">
        <v>204</v>
      </c>
      <c r="C186" s="11" t="s">
        <v>122</v>
      </c>
      <c r="D186" s="2">
        <v>42192</v>
      </c>
      <c r="E186" s="12">
        <v>0.029</v>
      </c>
    </row>
    <row r="187" spans="1:5" ht="25.5">
      <c r="A187" s="2">
        <v>4</v>
      </c>
      <c r="B187" s="7" t="s">
        <v>205</v>
      </c>
      <c r="C187" s="11" t="s">
        <v>87</v>
      </c>
      <c r="D187" s="2">
        <v>42212</v>
      </c>
      <c r="E187" s="12">
        <v>39.25</v>
      </c>
    </row>
    <row r="188" spans="1:5" ht="12.75">
      <c r="A188" s="2">
        <v>5</v>
      </c>
      <c r="B188" s="7" t="s">
        <v>206</v>
      </c>
      <c r="C188" s="11" t="s">
        <v>98</v>
      </c>
      <c r="D188" s="2">
        <v>40824</v>
      </c>
      <c r="E188" s="12">
        <v>3.245</v>
      </c>
    </row>
    <row r="189" spans="1:5" ht="12.75">
      <c r="A189" s="2">
        <v>6</v>
      </c>
      <c r="B189" s="7" t="s">
        <v>207</v>
      </c>
      <c r="C189" s="11" t="s">
        <v>96</v>
      </c>
      <c r="D189" s="2">
        <v>40236</v>
      </c>
      <c r="E189" s="12">
        <v>5.865</v>
      </c>
    </row>
    <row r="190" spans="1:5" ht="12.75">
      <c r="A190" s="9"/>
      <c r="B190" s="9"/>
      <c r="C190" s="9" t="s">
        <v>26</v>
      </c>
      <c r="D190" s="9"/>
      <c r="E190" s="15">
        <f>SUM(E184:E189)</f>
        <v>48.68</v>
      </c>
    </row>
  </sheetData>
  <sheetProtection selectLockedCells="1" selectUnlockedCells="1"/>
  <mergeCells count="9">
    <mergeCell ref="C1:E1"/>
    <mergeCell ref="A3:E3"/>
    <mergeCell ref="A5:E5"/>
    <mergeCell ref="A7:E7"/>
    <mergeCell ref="A8:E8"/>
    <mergeCell ref="A28:E28"/>
    <mergeCell ref="A43:E43"/>
    <mergeCell ref="A72:E72"/>
    <mergeCell ref="A180:E180"/>
  </mergeCells>
  <printOptions/>
  <pageMargins left="0.7875" right="0.07847222222222222" top="0.5902777777777778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2"/>
  <sheetViews>
    <sheetView workbookViewId="0" topLeftCell="A1">
      <selection activeCell="D16" sqref="D16"/>
    </sheetView>
  </sheetViews>
  <sheetFormatPr defaultColWidth="9.140625" defaultRowHeight="12.75"/>
  <cols>
    <col min="1" max="1" width="6.421875" style="0" customWidth="1"/>
    <col min="2" max="2" width="38.8515625" style="0" customWidth="1"/>
    <col min="3" max="3" width="23.8515625" style="0" customWidth="1"/>
    <col min="4" max="16384" width="11.57421875" style="0" customWidth="1"/>
  </cols>
  <sheetData>
    <row r="2" spans="1:3" ht="15">
      <c r="A2" s="44" t="s">
        <v>623</v>
      </c>
      <c r="B2" s="44"/>
      <c r="C2" s="44"/>
    </row>
    <row r="4" spans="1:3" ht="38.25">
      <c r="A4" s="22" t="s">
        <v>1</v>
      </c>
      <c r="B4" s="22" t="s">
        <v>624</v>
      </c>
      <c r="C4" s="2" t="s">
        <v>340</v>
      </c>
    </row>
    <row r="5" spans="1:3" ht="12.75">
      <c r="A5" s="10">
        <v>1</v>
      </c>
      <c r="B5" s="10">
        <v>2</v>
      </c>
      <c r="C5" s="10">
        <v>3</v>
      </c>
    </row>
    <row r="6" spans="1:3" ht="12.75">
      <c r="A6" s="22">
        <v>1</v>
      </c>
      <c r="B6" s="22" t="s">
        <v>625</v>
      </c>
      <c r="C6" s="14">
        <v>1262.765</v>
      </c>
    </row>
    <row r="7" spans="1:3" ht="15.75" customHeight="1">
      <c r="A7" s="22">
        <v>2</v>
      </c>
      <c r="B7" s="2" t="s">
        <v>626</v>
      </c>
      <c r="C7" s="14">
        <v>63.467</v>
      </c>
    </row>
    <row r="8" spans="1:3" ht="15.75" customHeight="1">
      <c r="A8" s="22">
        <v>3</v>
      </c>
      <c r="B8" s="2" t="s">
        <v>627</v>
      </c>
      <c r="C8" s="14">
        <v>109</v>
      </c>
    </row>
    <row r="9" spans="1:3" ht="12.75">
      <c r="A9" s="22"/>
      <c r="B9" s="26" t="s">
        <v>628</v>
      </c>
      <c r="C9" s="15">
        <f>C6+C7+C8</f>
        <v>1435.2320000000002</v>
      </c>
    </row>
    <row r="14" spans="1:3" ht="15">
      <c r="A14" s="44" t="s">
        <v>629</v>
      </c>
      <c r="B14" s="44"/>
      <c r="C14" s="44"/>
    </row>
    <row r="16" spans="1:3" ht="38.25">
      <c r="A16" s="22" t="s">
        <v>1</v>
      </c>
      <c r="B16" s="22" t="s">
        <v>630</v>
      </c>
      <c r="C16" s="2" t="s">
        <v>340</v>
      </c>
    </row>
    <row r="17" spans="1:3" ht="12.75">
      <c r="A17" s="10">
        <v>1</v>
      </c>
      <c r="B17" s="10">
        <v>2</v>
      </c>
      <c r="C17" s="10">
        <v>3</v>
      </c>
    </row>
    <row r="18" spans="1:3" ht="12.75">
      <c r="A18" s="22">
        <v>1</v>
      </c>
      <c r="B18" s="22" t="s">
        <v>631</v>
      </c>
      <c r="C18" s="14">
        <v>62132.372</v>
      </c>
    </row>
    <row r="19" spans="1:3" ht="12.75">
      <c r="A19" s="22">
        <v>2</v>
      </c>
      <c r="B19" s="22" t="s">
        <v>632</v>
      </c>
      <c r="C19" s="14">
        <v>4095.588</v>
      </c>
    </row>
    <row r="20" spans="1:3" ht="12.75">
      <c r="A20" s="22">
        <v>3</v>
      </c>
      <c r="B20" s="22" t="s">
        <v>633</v>
      </c>
      <c r="C20" s="14">
        <v>1002.78</v>
      </c>
    </row>
    <row r="21" spans="1:3" ht="12.75">
      <c r="A21" s="22">
        <v>4</v>
      </c>
      <c r="B21" s="22" t="s">
        <v>634</v>
      </c>
      <c r="C21" s="14">
        <v>815.487</v>
      </c>
    </row>
    <row r="22" spans="1:3" ht="12.75">
      <c r="A22" s="22"/>
      <c r="B22" s="26" t="s">
        <v>635</v>
      </c>
      <c r="C22" s="15">
        <f>SUM(C18:C21)</f>
        <v>68046.227</v>
      </c>
    </row>
  </sheetData>
  <sheetProtection selectLockedCells="1" selectUnlockedCells="1"/>
  <mergeCells count="2">
    <mergeCell ref="A2:C2"/>
    <mergeCell ref="A14:C14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7"/>
  <sheetViews>
    <sheetView workbookViewId="0" topLeftCell="A1">
      <selection activeCell="E129" sqref="E129"/>
    </sheetView>
  </sheetViews>
  <sheetFormatPr defaultColWidth="9.140625" defaultRowHeight="12.75"/>
  <cols>
    <col min="1" max="1" width="6.140625" style="0" customWidth="1"/>
    <col min="2" max="2" width="39.421875" style="0" customWidth="1"/>
    <col min="3" max="16384" width="11.57421875" style="0" customWidth="1"/>
  </cols>
  <sheetData>
    <row r="2" spans="1:5" ht="15">
      <c r="A2" s="44" t="s">
        <v>208</v>
      </c>
      <c r="B2" s="44"/>
      <c r="C2" s="44"/>
      <c r="D2" s="44"/>
      <c r="E2" s="44"/>
    </row>
    <row r="4" spans="1:5" ht="89.25">
      <c r="A4" s="2" t="s">
        <v>1</v>
      </c>
      <c r="B4" s="2" t="s">
        <v>209</v>
      </c>
      <c r="C4" s="2" t="s">
        <v>210</v>
      </c>
      <c r="D4" s="2" t="s">
        <v>211</v>
      </c>
      <c r="E4" s="2" t="s">
        <v>212</v>
      </c>
    </row>
    <row r="5" spans="1:5" ht="12.75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ht="12.75">
      <c r="A6" s="10"/>
      <c r="B6" s="20" t="s">
        <v>213</v>
      </c>
      <c r="C6" s="10"/>
      <c r="D6" s="10"/>
      <c r="E6" s="21"/>
    </row>
    <row r="7" spans="1:7" ht="12.75">
      <c r="A7" s="22">
        <v>1</v>
      </c>
      <c r="B7" s="22" t="s">
        <v>214</v>
      </c>
      <c r="C7" s="22" t="s">
        <v>215</v>
      </c>
      <c r="D7" s="22">
        <v>1</v>
      </c>
      <c r="E7" s="14">
        <v>0.21186000000000002</v>
      </c>
      <c r="G7" s="23">
        <v>211.86</v>
      </c>
    </row>
    <row r="8" spans="1:7" ht="12.75">
      <c r="A8" s="22">
        <v>2</v>
      </c>
      <c r="B8" s="22" t="s">
        <v>216</v>
      </c>
      <c r="C8" s="22" t="s">
        <v>217</v>
      </c>
      <c r="D8" s="22">
        <v>14.9</v>
      </c>
      <c r="E8" s="14">
        <v>0.37873</v>
      </c>
      <c r="G8" s="23">
        <v>378.73</v>
      </c>
    </row>
    <row r="9" spans="1:7" ht="12.75">
      <c r="A9" s="22">
        <v>3</v>
      </c>
      <c r="B9" s="22" t="s">
        <v>218</v>
      </c>
      <c r="C9" s="22" t="s">
        <v>215</v>
      </c>
      <c r="D9" s="22">
        <v>2</v>
      </c>
      <c r="E9" s="14">
        <v>10.2302</v>
      </c>
      <c r="G9" s="23">
        <v>10230.2</v>
      </c>
    </row>
    <row r="10" spans="1:7" ht="12.75">
      <c r="A10" s="22">
        <v>4</v>
      </c>
      <c r="B10" s="22" t="s">
        <v>219</v>
      </c>
      <c r="C10" s="22" t="s">
        <v>215</v>
      </c>
      <c r="D10" s="22">
        <v>1</v>
      </c>
      <c r="E10" s="14">
        <v>1.07627</v>
      </c>
      <c r="G10" s="23">
        <v>1076.27</v>
      </c>
    </row>
    <row r="11" spans="1:7" ht="12.75">
      <c r="A11" s="22">
        <v>5</v>
      </c>
      <c r="B11" s="22" t="s">
        <v>220</v>
      </c>
      <c r="C11" s="22" t="s">
        <v>215</v>
      </c>
      <c r="D11" s="22">
        <v>16</v>
      </c>
      <c r="E11" s="14">
        <v>10.58642</v>
      </c>
      <c r="G11" s="23">
        <v>10586.42</v>
      </c>
    </row>
    <row r="12" spans="1:7" ht="12.75">
      <c r="A12" s="22">
        <v>6</v>
      </c>
      <c r="B12" s="22" t="s">
        <v>221</v>
      </c>
      <c r="C12" s="22" t="s">
        <v>215</v>
      </c>
      <c r="D12" s="22">
        <v>9</v>
      </c>
      <c r="E12" s="14">
        <v>8.13263</v>
      </c>
      <c r="G12" s="23">
        <v>8132.63</v>
      </c>
    </row>
    <row r="13" spans="1:7" ht="12.75">
      <c r="A13" s="22">
        <v>7</v>
      </c>
      <c r="B13" s="22" t="s">
        <v>222</v>
      </c>
      <c r="C13" s="22" t="s">
        <v>215</v>
      </c>
      <c r="D13" s="22">
        <v>1</v>
      </c>
      <c r="E13" s="14">
        <v>1.561</v>
      </c>
      <c r="G13" s="23">
        <v>1561</v>
      </c>
    </row>
    <row r="14" spans="1:7" ht="12.75">
      <c r="A14" s="22">
        <v>8</v>
      </c>
      <c r="B14" s="22" t="s">
        <v>223</v>
      </c>
      <c r="C14" s="22" t="s">
        <v>215</v>
      </c>
      <c r="D14" s="22">
        <v>4</v>
      </c>
      <c r="E14" s="14">
        <v>8.66003</v>
      </c>
      <c r="G14" s="23">
        <v>8660.03</v>
      </c>
    </row>
    <row r="15" spans="1:7" ht="12.75">
      <c r="A15" s="22">
        <v>9</v>
      </c>
      <c r="B15" s="22" t="s">
        <v>224</v>
      </c>
      <c r="C15" s="22" t="s">
        <v>215</v>
      </c>
      <c r="D15" s="22">
        <v>1</v>
      </c>
      <c r="E15" s="14">
        <v>0.26356</v>
      </c>
      <c r="G15" s="23">
        <v>263.56</v>
      </c>
    </row>
    <row r="16" spans="1:7" ht="12.75">
      <c r="A16" s="22">
        <v>10</v>
      </c>
      <c r="B16" s="22" t="s">
        <v>225</v>
      </c>
      <c r="C16" s="22" t="s">
        <v>215</v>
      </c>
      <c r="D16" s="22">
        <v>17</v>
      </c>
      <c r="E16" s="14">
        <v>15.90595</v>
      </c>
      <c r="G16" s="23">
        <v>15905.95</v>
      </c>
    </row>
    <row r="17" spans="1:7" ht="12.75">
      <c r="A17" s="22">
        <v>11</v>
      </c>
      <c r="B17" s="22" t="s">
        <v>222</v>
      </c>
      <c r="C17" s="22" t="s">
        <v>215</v>
      </c>
      <c r="D17" s="22">
        <v>2</v>
      </c>
      <c r="E17" s="14">
        <v>0.9261600000000001</v>
      </c>
      <c r="G17" s="23">
        <v>926.16</v>
      </c>
    </row>
    <row r="18" spans="1:7" ht="12.75">
      <c r="A18" s="22">
        <v>12</v>
      </c>
      <c r="B18" s="22" t="s">
        <v>226</v>
      </c>
      <c r="C18" s="22" t="s">
        <v>227</v>
      </c>
      <c r="D18" s="14">
        <v>0.017</v>
      </c>
      <c r="E18" s="14">
        <v>0.08644</v>
      </c>
      <c r="G18" s="23">
        <v>86.44</v>
      </c>
    </row>
    <row r="19" spans="1:7" ht="12.75">
      <c r="A19" s="22">
        <v>13</v>
      </c>
      <c r="B19" s="22" t="s">
        <v>228</v>
      </c>
      <c r="C19" s="22" t="s">
        <v>217</v>
      </c>
      <c r="D19" s="22">
        <v>50.12</v>
      </c>
      <c r="E19" s="14">
        <v>1.06236</v>
      </c>
      <c r="G19" s="23">
        <v>1062.36</v>
      </c>
    </row>
    <row r="20" spans="1:7" ht="12.75">
      <c r="A20" s="22">
        <v>14</v>
      </c>
      <c r="B20" s="22" t="s">
        <v>229</v>
      </c>
      <c r="C20" s="22" t="s">
        <v>217</v>
      </c>
      <c r="D20" s="22">
        <v>12</v>
      </c>
      <c r="E20" s="14">
        <v>0.30473</v>
      </c>
      <c r="G20" s="23">
        <v>304.73</v>
      </c>
    </row>
    <row r="21" spans="1:7" ht="12.75">
      <c r="A21" s="22">
        <v>15</v>
      </c>
      <c r="B21" s="22" t="s">
        <v>230</v>
      </c>
      <c r="C21" s="22" t="s">
        <v>227</v>
      </c>
      <c r="D21" s="14">
        <v>0.998</v>
      </c>
      <c r="E21" s="14">
        <v>2.5373</v>
      </c>
      <c r="G21" s="23">
        <v>2537.3</v>
      </c>
    </row>
    <row r="22" spans="1:7" ht="12.75">
      <c r="A22" s="22">
        <v>16</v>
      </c>
      <c r="B22" s="22" t="s">
        <v>231</v>
      </c>
      <c r="C22" s="22" t="s">
        <v>215</v>
      </c>
      <c r="D22" s="14">
        <v>16</v>
      </c>
      <c r="E22" s="14">
        <v>21.3068</v>
      </c>
      <c r="G22" s="23">
        <v>21306.8</v>
      </c>
    </row>
    <row r="23" spans="1:7" ht="12.75">
      <c r="A23" s="22">
        <v>17</v>
      </c>
      <c r="B23" s="22" t="s">
        <v>232</v>
      </c>
      <c r="C23" s="22" t="s">
        <v>215</v>
      </c>
      <c r="D23" s="22">
        <v>1</v>
      </c>
      <c r="E23" s="14">
        <v>1.9754200000000002</v>
      </c>
      <c r="G23" s="23">
        <v>1975.42</v>
      </c>
    </row>
    <row r="24" spans="1:8" ht="12.75">
      <c r="A24" s="22">
        <v>18</v>
      </c>
      <c r="B24" s="22" t="s">
        <v>233</v>
      </c>
      <c r="C24" s="22" t="s">
        <v>215</v>
      </c>
      <c r="D24" s="22">
        <v>7</v>
      </c>
      <c r="E24" s="14">
        <v>6.05101</v>
      </c>
      <c r="G24" s="23">
        <v>6051.01</v>
      </c>
      <c r="H24">
        <v>91256.87</v>
      </c>
    </row>
    <row r="25" spans="1:7" ht="12.75">
      <c r="A25" s="22">
        <v>19</v>
      </c>
      <c r="B25" s="22" t="s">
        <v>234</v>
      </c>
      <c r="C25" s="22" t="s">
        <v>215</v>
      </c>
      <c r="D25" s="22">
        <v>7</v>
      </c>
      <c r="E25" s="14">
        <v>9.1014</v>
      </c>
      <c r="G25" s="23">
        <v>9101.4</v>
      </c>
    </row>
    <row r="26" spans="1:7" ht="12.75">
      <c r="A26" s="22">
        <v>20</v>
      </c>
      <c r="B26" s="22" t="s">
        <v>235</v>
      </c>
      <c r="C26" s="22" t="s">
        <v>227</v>
      </c>
      <c r="D26" s="14">
        <v>0.272</v>
      </c>
      <c r="E26" s="14">
        <v>4.64078</v>
      </c>
      <c r="G26" s="23">
        <v>4640.78</v>
      </c>
    </row>
    <row r="27" spans="1:7" ht="12.75">
      <c r="A27" s="22">
        <v>21</v>
      </c>
      <c r="B27" s="22" t="s">
        <v>236</v>
      </c>
      <c r="C27" s="22" t="s">
        <v>227</v>
      </c>
      <c r="D27" s="22">
        <v>0.873</v>
      </c>
      <c r="E27" s="14">
        <v>14.79661</v>
      </c>
      <c r="G27" s="23">
        <v>14796.61</v>
      </c>
    </row>
    <row r="28" spans="1:7" ht="12.75">
      <c r="A28" s="22">
        <v>22</v>
      </c>
      <c r="B28" s="22" t="s">
        <v>237</v>
      </c>
      <c r="C28" s="22" t="s">
        <v>227</v>
      </c>
      <c r="D28" s="14">
        <v>0.737</v>
      </c>
      <c r="E28" s="14">
        <v>24.7256</v>
      </c>
      <c r="G28" s="23">
        <v>24725.6</v>
      </c>
    </row>
    <row r="29" spans="1:7" ht="12.75">
      <c r="A29" s="22">
        <v>23</v>
      </c>
      <c r="B29" s="22" t="s">
        <v>238</v>
      </c>
      <c r="C29" s="22" t="s">
        <v>227</v>
      </c>
      <c r="D29" s="14">
        <v>0.148</v>
      </c>
      <c r="E29" s="14">
        <v>1.37966</v>
      </c>
      <c r="G29" s="23">
        <v>1379.66</v>
      </c>
    </row>
    <row r="30" spans="1:7" ht="12.75">
      <c r="A30" s="22">
        <v>24</v>
      </c>
      <c r="B30" s="22" t="s">
        <v>239</v>
      </c>
      <c r="C30" s="22" t="s">
        <v>227</v>
      </c>
      <c r="D30" s="14">
        <v>1.972</v>
      </c>
      <c r="E30" s="14">
        <v>13.71044</v>
      </c>
      <c r="G30" s="23">
        <v>13710.44</v>
      </c>
    </row>
    <row r="31" spans="1:7" ht="12.75">
      <c r="A31" s="22">
        <v>25</v>
      </c>
      <c r="B31" s="22" t="s">
        <v>240</v>
      </c>
      <c r="C31" s="22" t="s">
        <v>227</v>
      </c>
      <c r="D31" s="14">
        <v>0.036000000000000004</v>
      </c>
      <c r="E31" s="14">
        <v>0.9508500000000001</v>
      </c>
      <c r="G31" s="23">
        <v>950.85</v>
      </c>
    </row>
    <row r="32" spans="1:7" ht="12.75">
      <c r="A32" s="22">
        <v>26</v>
      </c>
      <c r="B32" s="22" t="s">
        <v>241</v>
      </c>
      <c r="C32" s="22" t="s">
        <v>215</v>
      </c>
      <c r="D32" s="22">
        <v>5</v>
      </c>
      <c r="E32" s="14">
        <v>0.5084500000000001</v>
      </c>
      <c r="G32" s="23">
        <v>508.45</v>
      </c>
    </row>
    <row r="33" spans="1:7" ht="12.75">
      <c r="A33" s="22">
        <v>27</v>
      </c>
      <c r="B33" s="22" t="s">
        <v>242</v>
      </c>
      <c r="C33" s="22" t="s">
        <v>215</v>
      </c>
      <c r="D33" s="22">
        <v>11</v>
      </c>
      <c r="E33" s="14">
        <v>1.07207</v>
      </c>
      <c r="G33" s="23">
        <v>1072.07</v>
      </c>
    </row>
    <row r="34" spans="1:7" ht="12.75">
      <c r="A34" s="22">
        <v>28</v>
      </c>
      <c r="B34" s="22" t="s">
        <v>243</v>
      </c>
      <c r="C34" s="22" t="s">
        <v>227</v>
      </c>
      <c r="D34" s="22">
        <v>0.09</v>
      </c>
      <c r="E34" s="14">
        <v>0.9915300000000001</v>
      </c>
      <c r="G34" s="23">
        <v>991.53</v>
      </c>
    </row>
    <row r="35" spans="1:7" ht="12.75">
      <c r="A35" s="22">
        <v>29</v>
      </c>
      <c r="B35" s="22" t="s">
        <v>244</v>
      </c>
      <c r="C35" s="22" t="s">
        <v>215</v>
      </c>
      <c r="D35" s="22">
        <v>12</v>
      </c>
      <c r="E35" s="14">
        <v>0.86326</v>
      </c>
      <c r="G35" s="23">
        <v>863.26</v>
      </c>
    </row>
    <row r="36" spans="1:7" ht="12.75">
      <c r="A36" s="22">
        <v>30</v>
      </c>
      <c r="B36" s="22" t="s">
        <v>245</v>
      </c>
      <c r="C36" s="22" t="s">
        <v>217</v>
      </c>
      <c r="D36" s="22">
        <v>146.75</v>
      </c>
      <c r="E36" s="14">
        <v>0.29407</v>
      </c>
      <c r="G36" s="22">
        <v>294.07</v>
      </c>
    </row>
    <row r="37" spans="1:7" ht="12.75">
      <c r="A37" s="22">
        <v>31</v>
      </c>
      <c r="B37" s="22" t="s">
        <v>246</v>
      </c>
      <c r="C37" s="22" t="s">
        <v>247</v>
      </c>
      <c r="D37" s="22">
        <v>0.76</v>
      </c>
      <c r="E37" s="14">
        <v>0.258</v>
      </c>
      <c r="G37" s="23">
        <v>258</v>
      </c>
    </row>
    <row r="38" spans="1:7" ht="12.75">
      <c r="A38" s="22">
        <v>32</v>
      </c>
      <c r="B38" s="22" t="s">
        <v>248</v>
      </c>
      <c r="C38" s="22" t="s">
        <v>215</v>
      </c>
      <c r="D38" s="22">
        <v>20</v>
      </c>
      <c r="E38" s="14">
        <v>0.28862000000000004</v>
      </c>
      <c r="G38" s="23">
        <v>288.62</v>
      </c>
    </row>
    <row r="39" spans="1:7" ht="12.75">
      <c r="A39" s="22">
        <v>33</v>
      </c>
      <c r="B39" s="22" t="s">
        <v>248</v>
      </c>
      <c r="C39" s="22" t="s">
        <v>215</v>
      </c>
      <c r="D39" s="22">
        <v>3</v>
      </c>
      <c r="E39" s="14">
        <v>0.030660000000000003</v>
      </c>
      <c r="G39" s="23">
        <v>30.66</v>
      </c>
    </row>
    <row r="40" spans="1:7" ht="12.75">
      <c r="A40" s="22">
        <v>34</v>
      </c>
      <c r="B40" s="22" t="s">
        <v>249</v>
      </c>
      <c r="C40" s="22" t="s">
        <v>215</v>
      </c>
      <c r="D40" s="22">
        <v>7</v>
      </c>
      <c r="E40" s="14">
        <v>1.89</v>
      </c>
      <c r="G40" s="23">
        <v>1890</v>
      </c>
    </row>
    <row r="41" spans="1:8" ht="12.75">
      <c r="A41" s="22">
        <v>35</v>
      </c>
      <c r="B41" s="22" t="s">
        <v>250</v>
      </c>
      <c r="C41" s="22" t="s">
        <v>215</v>
      </c>
      <c r="D41" s="22">
        <v>6</v>
      </c>
      <c r="E41" s="14">
        <v>0.9152100000000001</v>
      </c>
      <c r="G41" s="23">
        <v>915.21</v>
      </c>
      <c r="H41">
        <v>76417.21</v>
      </c>
    </row>
    <row r="42" spans="1:7" ht="12.75">
      <c r="A42" s="22">
        <v>36</v>
      </c>
      <c r="B42" s="22" t="s">
        <v>251</v>
      </c>
      <c r="C42" s="22" t="s">
        <v>215</v>
      </c>
      <c r="D42" s="22">
        <v>2</v>
      </c>
      <c r="E42" s="14">
        <v>0.67796</v>
      </c>
      <c r="G42" s="23">
        <v>677.96</v>
      </c>
    </row>
    <row r="43" spans="1:7" ht="12.75">
      <c r="A43" s="22">
        <v>37</v>
      </c>
      <c r="B43" s="22" t="s">
        <v>252</v>
      </c>
      <c r="C43" s="22" t="s">
        <v>215</v>
      </c>
      <c r="D43" s="22">
        <v>27</v>
      </c>
      <c r="E43" s="14">
        <v>0.32209000000000004</v>
      </c>
      <c r="G43" s="22">
        <v>322.09</v>
      </c>
    </row>
    <row r="44" spans="1:7" ht="12.75">
      <c r="A44" s="22">
        <v>38</v>
      </c>
      <c r="B44" s="22" t="s">
        <v>253</v>
      </c>
      <c r="C44" s="22" t="s">
        <v>215</v>
      </c>
      <c r="D44" s="22">
        <v>42</v>
      </c>
      <c r="E44" s="14">
        <v>9.90212</v>
      </c>
      <c r="G44" s="22">
        <v>9902.12</v>
      </c>
    </row>
    <row r="45" spans="1:7" ht="12.75">
      <c r="A45" s="22">
        <v>39</v>
      </c>
      <c r="B45" s="22" t="s">
        <v>254</v>
      </c>
      <c r="C45" s="22" t="s">
        <v>215</v>
      </c>
      <c r="D45" s="22">
        <v>14</v>
      </c>
      <c r="E45" s="14">
        <v>1.12862</v>
      </c>
      <c r="G45" s="22">
        <v>1128.62</v>
      </c>
    </row>
    <row r="46" spans="1:7" ht="12.75">
      <c r="A46" s="22">
        <v>40</v>
      </c>
      <c r="B46" s="22" t="s">
        <v>255</v>
      </c>
      <c r="C46" s="22" t="s">
        <v>215</v>
      </c>
      <c r="D46" s="22">
        <v>4</v>
      </c>
      <c r="E46" s="14">
        <v>1.3114400000000002</v>
      </c>
      <c r="G46" s="22">
        <v>1311.44</v>
      </c>
    </row>
    <row r="47" spans="1:7" ht="12.75">
      <c r="A47" s="22">
        <v>41</v>
      </c>
      <c r="B47" s="22" t="s">
        <v>256</v>
      </c>
      <c r="C47" s="22" t="s">
        <v>217</v>
      </c>
      <c r="D47" s="22">
        <v>886.26</v>
      </c>
      <c r="E47" s="14">
        <v>24.27094</v>
      </c>
      <c r="G47" s="22">
        <v>24270.94</v>
      </c>
    </row>
    <row r="48" spans="1:7" ht="12.75">
      <c r="A48" s="22">
        <v>42</v>
      </c>
      <c r="B48" s="22" t="s">
        <v>257</v>
      </c>
      <c r="C48" s="22" t="s">
        <v>215</v>
      </c>
      <c r="D48" s="22">
        <v>8</v>
      </c>
      <c r="E48" s="14">
        <v>9.12816</v>
      </c>
      <c r="G48" s="22">
        <v>9128.16</v>
      </c>
    </row>
    <row r="49" spans="1:7" ht="12.75">
      <c r="A49" s="22">
        <v>43</v>
      </c>
      <c r="B49" s="22" t="s">
        <v>258</v>
      </c>
      <c r="C49" s="22" t="s">
        <v>217</v>
      </c>
      <c r="D49" s="22">
        <v>3397.15</v>
      </c>
      <c r="E49" s="14">
        <v>91.65934</v>
      </c>
      <c r="G49" s="22">
        <v>91659.34</v>
      </c>
    </row>
    <row r="50" spans="1:7" ht="12.75">
      <c r="A50" s="22">
        <v>44</v>
      </c>
      <c r="B50" s="22" t="s">
        <v>259</v>
      </c>
      <c r="C50" s="22" t="s">
        <v>217</v>
      </c>
      <c r="D50" s="22">
        <v>6.39</v>
      </c>
      <c r="E50" s="14">
        <v>0.32839</v>
      </c>
      <c r="G50" s="22">
        <v>328.39</v>
      </c>
    </row>
    <row r="51" spans="1:7" ht="12.75">
      <c r="A51" s="22">
        <v>45</v>
      </c>
      <c r="B51" s="22" t="s">
        <v>260</v>
      </c>
      <c r="C51" s="22" t="s">
        <v>215</v>
      </c>
      <c r="D51" s="22">
        <v>4</v>
      </c>
      <c r="E51" s="14">
        <v>0.84743</v>
      </c>
      <c r="G51" s="22">
        <v>847.43</v>
      </c>
    </row>
    <row r="52" spans="1:7" ht="12.75">
      <c r="A52" s="22">
        <v>46</v>
      </c>
      <c r="B52" s="22" t="s">
        <v>261</v>
      </c>
      <c r="C52" s="22" t="s">
        <v>215</v>
      </c>
      <c r="D52" s="22">
        <v>2</v>
      </c>
      <c r="E52" s="14">
        <v>0.13559000000000002</v>
      </c>
      <c r="G52" s="22">
        <v>135.59</v>
      </c>
    </row>
    <row r="53" spans="1:7" ht="12.75">
      <c r="A53" s="22">
        <v>47</v>
      </c>
      <c r="B53" s="22" t="s">
        <v>262</v>
      </c>
      <c r="C53" s="22" t="s">
        <v>215</v>
      </c>
      <c r="D53" s="22">
        <v>30</v>
      </c>
      <c r="E53" s="14">
        <v>0.41550000000000004</v>
      </c>
      <c r="G53" s="23">
        <v>415.5</v>
      </c>
    </row>
    <row r="54" spans="1:7" ht="12.75">
      <c r="A54" s="22">
        <v>48</v>
      </c>
      <c r="B54" s="22" t="s">
        <v>263</v>
      </c>
      <c r="C54" s="22" t="s">
        <v>215</v>
      </c>
      <c r="D54" s="22">
        <v>1</v>
      </c>
      <c r="E54" s="14">
        <v>0.14411000000000002</v>
      </c>
      <c r="G54" s="23">
        <v>144.11</v>
      </c>
    </row>
    <row r="55" spans="1:7" ht="12.75">
      <c r="A55" s="22">
        <v>49</v>
      </c>
      <c r="B55" s="22" t="s">
        <v>264</v>
      </c>
      <c r="C55" s="22" t="s">
        <v>215</v>
      </c>
      <c r="D55" s="22">
        <v>50</v>
      </c>
      <c r="E55" s="14">
        <v>0.6</v>
      </c>
      <c r="G55" s="23">
        <v>600</v>
      </c>
    </row>
    <row r="56" spans="1:7" ht="12.75">
      <c r="A56" s="22">
        <v>50</v>
      </c>
      <c r="B56" s="22" t="s">
        <v>265</v>
      </c>
      <c r="C56" s="22" t="s">
        <v>215</v>
      </c>
      <c r="D56" s="22">
        <v>50</v>
      </c>
      <c r="E56" s="14">
        <v>0.45</v>
      </c>
      <c r="G56" s="23">
        <v>450</v>
      </c>
    </row>
    <row r="57" spans="1:7" ht="12.75">
      <c r="A57" s="22">
        <v>51</v>
      </c>
      <c r="B57" s="22" t="s">
        <v>266</v>
      </c>
      <c r="C57" s="22" t="s">
        <v>217</v>
      </c>
      <c r="D57" s="22">
        <v>32.05</v>
      </c>
      <c r="E57" s="14">
        <v>0.13589</v>
      </c>
      <c r="G57" s="23">
        <v>135.89</v>
      </c>
    </row>
    <row r="58" spans="1:7" ht="12.75">
      <c r="A58" s="22">
        <v>52</v>
      </c>
      <c r="B58" s="22" t="s">
        <v>267</v>
      </c>
      <c r="C58" s="22" t="s">
        <v>217</v>
      </c>
      <c r="D58" s="22">
        <v>30</v>
      </c>
      <c r="E58" s="14">
        <v>0.3306</v>
      </c>
      <c r="G58" s="23">
        <v>330.6</v>
      </c>
    </row>
    <row r="59" spans="1:7" ht="12.75">
      <c r="A59" s="22">
        <v>53</v>
      </c>
      <c r="B59" s="22" t="s">
        <v>268</v>
      </c>
      <c r="C59" s="22" t="s">
        <v>215</v>
      </c>
      <c r="D59" s="22">
        <v>10</v>
      </c>
      <c r="E59" s="14">
        <v>1.5678</v>
      </c>
      <c r="G59" s="23">
        <v>1567.8</v>
      </c>
    </row>
    <row r="60" spans="1:7" ht="12.75">
      <c r="A60" s="22">
        <v>54</v>
      </c>
      <c r="B60" s="22" t="s">
        <v>269</v>
      </c>
      <c r="C60" s="22" t="s">
        <v>215</v>
      </c>
      <c r="D60" s="22">
        <v>6</v>
      </c>
      <c r="E60" s="14">
        <v>4.00719</v>
      </c>
      <c r="G60" s="23">
        <v>4007.19</v>
      </c>
    </row>
    <row r="61" spans="1:7" ht="12.75">
      <c r="A61" s="22">
        <v>55</v>
      </c>
      <c r="B61" s="22" t="s">
        <v>270</v>
      </c>
      <c r="C61" s="22" t="s">
        <v>215</v>
      </c>
      <c r="D61" s="22">
        <v>2</v>
      </c>
      <c r="E61" s="14">
        <v>0.42378000000000005</v>
      </c>
      <c r="G61" s="23">
        <v>423.78</v>
      </c>
    </row>
    <row r="62" spans="1:8" ht="12.75">
      <c r="A62" s="22">
        <v>56</v>
      </c>
      <c r="B62" s="22" t="s">
        <v>270</v>
      </c>
      <c r="C62" s="22" t="s">
        <v>215</v>
      </c>
      <c r="D62" s="22">
        <v>3</v>
      </c>
      <c r="E62" s="14">
        <v>2.48719</v>
      </c>
      <c r="G62" s="23">
        <v>2487.19</v>
      </c>
      <c r="H62">
        <v>150274.14</v>
      </c>
    </row>
    <row r="63" spans="1:7" ht="12.75">
      <c r="A63" s="22">
        <v>57</v>
      </c>
      <c r="B63" s="22" t="s">
        <v>271</v>
      </c>
      <c r="C63" s="22" t="s">
        <v>215</v>
      </c>
      <c r="D63" s="22">
        <v>1</v>
      </c>
      <c r="E63" s="14">
        <v>0.50848</v>
      </c>
      <c r="G63" s="23">
        <v>508.48</v>
      </c>
    </row>
    <row r="64" spans="1:7" ht="12.75">
      <c r="A64" s="22">
        <v>58</v>
      </c>
      <c r="B64" s="22" t="s">
        <v>272</v>
      </c>
      <c r="C64" s="22" t="s">
        <v>215</v>
      </c>
      <c r="D64" s="22">
        <v>4</v>
      </c>
      <c r="E64" s="14">
        <v>1.8448000000000002</v>
      </c>
      <c r="G64" s="23">
        <v>1844.8</v>
      </c>
    </row>
    <row r="65" spans="1:7" ht="12.75">
      <c r="A65" s="22">
        <v>59</v>
      </c>
      <c r="B65" s="22" t="s">
        <v>273</v>
      </c>
      <c r="C65" s="22" t="s">
        <v>215</v>
      </c>
      <c r="D65" s="22">
        <v>1</v>
      </c>
      <c r="E65" s="14">
        <v>0.79615</v>
      </c>
      <c r="G65" s="23">
        <v>796.15</v>
      </c>
    </row>
    <row r="66" spans="1:7" ht="12.75">
      <c r="A66" s="22">
        <v>60</v>
      </c>
      <c r="B66" s="22" t="s">
        <v>274</v>
      </c>
      <c r="C66" s="22" t="s">
        <v>215</v>
      </c>
      <c r="D66" s="22">
        <v>14</v>
      </c>
      <c r="E66" s="14">
        <v>4.72795</v>
      </c>
      <c r="G66" s="23">
        <v>4727.95</v>
      </c>
    </row>
    <row r="67" spans="1:7" ht="12.75">
      <c r="A67" s="22">
        <v>61</v>
      </c>
      <c r="B67" s="22" t="s">
        <v>275</v>
      </c>
      <c r="C67" s="22" t="s">
        <v>215</v>
      </c>
      <c r="D67" s="22">
        <v>6</v>
      </c>
      <c r="E67" s="14">
        <v>1.45681</v>
      </c>
      <c r="G67" s="23">
        <v>1456.81</v>
      </c>
    </row>
    <row r="68" spans="1:7" ht="12.75">
      <c r="A68" s="22">
        <v>62</v>
      </c>
      <c r="B68" s="22" t="s">
        <v>276</v>
      </c>
      <c r="C68" s="22" t="s">
        <v>215</v>
      </c>
      <c r="D68" s="22">
        <v>10</v>
      </c>
      <c r="E68" s="14">
        <v>1.67991</v>
      </c>
      <c r="G68" s="23">
        <v>1679.91</v>
      </c>
    </row>
    <row r="69" spans="1:7" ht="12.75">
      <c r="A69" s="22">
        <v>63</v>
      </c>
      <c r="B69" s="22" t="s">
        <v>277</v>
      </c>
      <c r="C69" s="22" t="s">
        <v>215</v>
      </c>
      <c r="D69" s="22">
        <v>13</v>
      </c>
      <c r="E69" s="14">
        <v>0.17428000000000002</v>
      </c>
      <c r="G69" s="23">
        <v>174.28</v>
      </c>
    </row>
    <row r="70" spans="1:7" ht="12.75">
      <c r="A70" s="22">
        <v>64</v>
      </c>
      <c r="B70" s="22" t="s">
        <v>278</v>
      </c>
      <c r="C70" s="22" t="s">
        <v>215</v>
      </c>
      <c r="D70" s="22">
        <v>3</v>
      </c>
      <c r="E70" s="14">
        <v>0.056470000000000006</v>
      </c>
      <c r="G70" s="23">
        <v>56.47</v>
      </c>
    </row>
    <row r="71" spans="1:7" ht="12.75">
      <c r="A71" s="22">
        <v>65</v>
      </c>
      <c r="B71" s="22" t="s">
        <v>279</v>
      </c>
      <c r="C71" s="22" t="s">
        <v>215</v>
      </c>
      <c r="D71" s="22">
        <v>1</v>
      </c>
      <c r="E71" s="14">
        <v>3.38987</v>
      </c>
      <c r="G71" s="23">
        <v>3389.87</v>
      </c>
    </row>
    <row r="72" spans="1:7" ht="12.75">
      <c r="A72" s="22">
        <v>66</v>
      </c>
      <c r="B72" s="22" t="s">
        <v>280</v>
      </c>
      <c r="C72" s="22" t="s">
        <v>215</v>
      </c>
      <c r="D72" s="22">
        <v>1</v>
      </c>
      <c r="E72" s="14">
        <v>1.7</v>
      </c>
      <c r="G72" s="23">
        <v>1700</v>
      </c>
    </row>
    <row r="73" spans="1:7" ht="12.75">
      <c r="A73" s="22">
        <v>67</v>
      </c>
      <c r="B73" s="22" t="s">
        <v>281</v>
      </c>
      <c r="C73" s="22" t="s">
        <v>215</v>
      </c>
      <c r="D73" s="22">
        <v>2</v>
      </c>
      <c r="E73" s="14">
        <v>3.3067</v>
      </c>
      <c r="G73" s="23">
        <v>3306.7</v>
      </c>
    </row>
    <row r="74" spans="1:7" ht="12.75">
      <c r="A74" s="22">
        <v>68</v>
      </c>
      <c r="B74" s="22" t="s">
        <v>282</v>
      </c>
      <c r="C74" s="22" t="s">
        <v>215</v>
      </c>
      <c r="D74" s="22">
        <v>121</v>
      </c>
      <c r="E74" s="14">
        <v>5.09899</v>
      </c>
      <c r="G74" s="23">
        <v>5098.99</v>
      </c>
    </row>
    <row r="75" spans="1:7" ht="12.75">
      <c r="A75" s="22">
        <v>69</v>
      </c>
      <c r="B75" s="22" t="s">
        <v>283</v>
      </c>
      <c r="C75" s="22" t="s">
        <v>215</v>
      </c>
      <c r="D75" s="22">
        <v>100</v>
      </c>
      <c r="E75" s="14">
        <v>4.237</v>
      </c>
      <c r="G75" s="23">
        <v>4237</v>
      </c>
    </row>
    <row r="76" spans="1:7" ht="12.75">
      <c r="A76" s="22">
        <v>70</v>
      </c>
      <c r="B76" s="22" t="s">
        <v>284</v>
      </c>
      <c r="C76" s="22" t="s">
        <v>215</v>
      </c>
      <c r="D76" s="22">
        <v>23</v>
      </c>
      <c r="E76" s="14">
        <v>0.17285</v>
      </c>
      <c r="G76" s="23">
        <v>172.85</v>
      </c>
    </row>
    <row r="77" spans="1:7" ht="12.75">
      <c r="A77" s="22">
        <v>71</v>
      </c>
      <c r="B77" s="22" t="s">
        <v>285</v>
      </c>
      <c r="C77" s="22" t="s">
        <v>215</v>
      </c>
      <c r="D77" s="22">
        <v>5</v>
      </c>
      <c r="E77" s="14">
        <v>0.23305</v>
      </c>
      <c r="G77" s="23">
        <v>233.05</v>
      </c>
    </row>
    <row r="78" spans="1:7" ht="12.75">
      <c r="A78" s="22">
        <v>72</v>
      </c>
      <c r="B78" s="22" t="s">
        <v>286</v>
      </c>
      <c r="C78" s="22" t="s">
        <v>215</v>
      </c>
      <c r="D78" s="22">
        <v>280</v>
      </c>
      <c r="E78" s="14">
        <v>3.221</v>
      </c>
      <c r="G78" s="23">
        <v>3221</v>
      </c>
    </row>
    <row r="79" spans="1:7" ht="12.75">
      <c r="A79" s="22">
        <v>73</v>
      </c>
      <c r="B79" s="22" t="s">
        <v>287</v>
      </c>
      <c r="C79" s="22" t="s">
        <v>215</v>
      </c>
      <c r="D79" s="22">
        <v>4</v>
      </c>
      <c r="E79" s="14">
        <v>1.88</v>
      </c>
      <c r="G79" s="23">
        <v>1880</v>
      </c>
    </row>
    <row r="80" spans="1:7" ht="12.75">
      <c r="A80" s="22">
        <v>74</v>
      </c>
      <c r="B80" s="22" t="s">
        <v>288</v>
      </c>
      <c r="C80" s="22" t="s">
        <v>215</v>
      </c>
      <c r="D80" s="22">
        <v>1</v>
      </c>
      <c r="E80" s="14">
        <v>2.46498</v>
      </c>
      <c r="G80" s="23">
        <v>2464.98</v>
      </c>
    </row>
    <row r="81" spans="1:7" ht="12.75">
      <c r="A81" s="22">
        <v>75</v>
      </c>
      <c r="B81" s="22" t="s">
        <v>289</v>
      </c>
      <c r="C81" s="22" t="s">
        <v>215</v>
      </c>
      <c r="D81" s="22">
        <v>10</v>
      </c>
      <c r="E81" s="14">
        <v>3.33821</v>
      </c>
      <c r="G81" s="23">
        <v>3338.21</v>
      </c>
    </row>
    <row r="82" spans="1:7" ht="12.75">
      <c r="A82" s="22">
        <v>76</v>
      </c>
      <c r="B82" s="22" t="s">
        <v>290</v>
      </c>
      <c r="C82" s="22" t="s">
        <v>217</v>
      </c>
      <c r="D82" s="22">
        <v>125.13</v>
      </c>
      <c r="E82" s="14">
        <v>1.36936</v>
      </c>
      <c r="G82" s="23">
        <v>1369.36</v>
      </c>
    </row>
    <row r="83" spans="1:7" ht="12.75">
      <c r="A83" s="22">
        <v>77</v>
      </c>
      <c r="B83" s="22" t="s">
        <v>291</v>
      </c>
      <c r="C83" s="22" t="s">
        <v>215</v>
      </c>
      <c r="D83" s="22">
        <v>5</v>
      </c>
      <c r="E83" s="14">
        <v>3.3997</v>
      </c>
      <c r="G83" s="23">
        <v>3399.7</v>
      </c>
    </row>
    <row r="84" spans="1:8" ht="12.75">
      <c r="A84" s="22">
        <v>78</v>
      </c>
      <c r="B84" s="22" t="s">
        <v>292</v>
      </c>
      <c r="C84" s="22" t="s">
        <v>215</v>
      </c>
      <c r="D84" s="22">
        <v>5</v>
      </c>
      <c r="E84" s="14">
        <v>0.59325</v>
      </c>
      <c r="G84" s="23">
        <v>593.25</v>
      </c>
      <c r="H84">
        <v>45649.81</v>
      </c>
    </row>
    <row r="85" spans="1:7" ht="12.75">
      <c r="A85" s="22"/>
      <c r="B85" s="22"/>
      <c r="C85" s="22"/>
      <c r="D85" s="22"/>
      <c r="E85" s="14">
        <v>1.71645</v>
      </c>
      <c r="G85" s="23">
        <v>1716.45</v>
      </c>
    </row>
    <row r="86" spans="1:7" ht="12.75">
      <c r="A86" s="22"/>
      <c r="B86" s="22"/>
      <c r="C86" s="45" t="s">
        <v>293</v>
      </c>
      <c r="D86" s="45"/>
      <c r="E86" s="14">
        <f>SUM(E7:E85)</f>
        <v>365.3144800000002</v>
      </c>
      <c r="G86" s="23">
        <f>SUM(G7:G85)</f>
        <v>365314.48</v>
      </c>
    </row>
    <row r="87" spans="1:7" ht="12.75">
      <c r="A87" s="22"/>
      <c r="B87" s="22"/>
      <c r="C87" s="22"/>
      <c r="D87" s="22"/>
      <c r="E87" s="14"/>
      <c r="G87" s="23"/>
    </row>
    <row r="88" spans="1:7" ht="12.75">
      <c r="A88" s="22"/>
      <c r="B88" s="20" t="s">
        <v>294</v>
      </c>
      <c r="C88" s="22"/>
      <c r="D88" s="22"/>
      <c r="E88" s="14"/>
      <c r="G88" s="23"/>
    </row>
    <row r="89" spans="1:7" ht="12.75">
      <c r="A89" s="22">
        <v>79</v>
      </c>
      <c r="B89" s="22" t="s">
        <v>295</v>
      </c>
      <c r="C89" s="22" t="s">
        <v>215</v>
      </c>
      <c r="D89" s="22">
        <v>15</v>
      </c>
      <c r="E89" s="14">
        <v>1.10565</v>
      </c>
      <c r="G89" s="23">
        <v>1105.65</v>
      </c>
    </row>
    <row r="90" spans="1:7" ht="12.75">
      <c r="A90" s="22">
        <v>80</v>
      </c>
      <c r="B90" s="22" t="s">
        <v>296</v>
      </c>
      <c r="C90" s="22" t="s">
        <v>215</v>
      </c>
      <c r="D90" s="22">
        <v>448</v>
      </c>
      <c r="E90" s="14">
        <v>41.23495</v>
      </c>
      <c r="G90" s="23">
        <v>41234.95</v>
      </c>
    </row>
    <row r="91" spans="1:7" ht="12.75">
      <c r="A91" s="22">
        <v>81</v>
      </c>
      <c r="B91" s="22" t="s">
        <v>297</v>
      </c>
      <c r="C91" s="22" t="s">
        <v>215</v>
      </c>
      <c r="D91" s="22">
        <v>6</v>
      </c>
      <c r="E91" s="14">
        <v>0.034</v>
      </c>
      <c r="G91" s="23">
        <v>34</v>
      </c>
    </row>
    <row r="92" spans="1:7" ht="12.75">
      <c r="A92" s="22">
        <v>82</v>
      </c>
      <c r="B92" s="22" t="s">
        <v>298</v>
      </c>
      <c r="C92" s="22" t="s">
        <v>215</v>
      </c>
      <c r="D92" s="22">
        <v>6</v>
      </c>
      <c r="E92" s="14">
        <v>0.11340000000000001</v>
      </c>
      <c r="G92" s="23">
        <v>113.4</v>
      </c>
    </row>
    <row r="93" spans="1:7" ht="12.75">
      <c r="A93" s="22">
        <v>83</v>
      </c>
      <c r="B93" s="22" t="s">
        <v>299</v>
      </c>
      <c r="C93" s="22" t="s">
        <v>215</v>
      </c>
      <c r="D93" s="22">
        <v>10</v>
      </c>
      <c r="E93" s="14">
        <v>0.46155</v>
      </c>
      <c r="G93" s="23">
        <v>461.55</v>
      </c>
    </row>
    <row r="94" spans="1:7" ht="12.75">
      <c r="A94" s="22">
        <v>84</v>
      </c>
      <c r="B94" s="22" t="s">
        <v>300</v>
      </c>
      <c r="C94" s="22" t="s">
        <v>215</v>
      </c>
      <c r="D94" s="22">
        <v>16</v>
      </c>
      <c r="E94" s="14">
        <v>2.56</v>
      </c>
      <c r="G94" s="23">
        <v>2560</v>
      </c>
    </row>
    <row r="95" spans="1:7" ht="12.75">
      <c r="A95" s="22">
        <v>85</v>
      </c>
      <c r="B95" s="22" t="s">
        <v>301</v>
      </c>
      <c r="C95" s="22" t="s">
        <v>215</v>
      </c>
      <c r="D95" s="22">
        <v>6</v>
      </c>
      <c r="E95" s="14">
        <v>21.86435</v>
      </c>
      <c r="G95" s="23">
        <v>21864.35</v>
      </c>
    </row>
    <row r="96" spans="1:7" ht="12.75">
      <c r="A96" s="22">
        <v>86</v>
      </c>
      <c r="B96" s="22" t="s">
        <v>302</v>
      </c>
      <c r="C96" s="22" t="s">
        <v>215</v>
      </c>
      <c r="D96" s="22">
        <v>4</v>
      </c>
      <c r="E96" s="14">
        <v>1.10572</v>
      </c>
      <c r="G96" s="22">
        <v>1105.72</v>
      </c>
    </row>
    <row r="97" spans="1:7" ht="12.75">
      <c r="A97" s="22">
        <v>87</v>
      </c>
      <c r="B97" s="22" t="s">
        <v>303</v>
      </c>
      <c r="C97" s="22" t="s">
        <v>215</v>
      </c>
      <c r="D97" s="22">
        <v>1</v>
      </c>
      <c r="E97" s="14">
        <v>0.58</v>
      </c>
      <c r="G97" s="23">
        <v>580</v>
      </c>
    </row>
    <row r="98" spans="1:7" ht="12.75">
      <c r="A98" s="22">
        <v>88</v>
      </c>
      <c r="B98" s="22" t="s">
        <v>303</v>
      </c>
      <c r="C98" s="22" t="s">
        <v>215</v>
      </c>
      <c r="D98" s="22">
        <v>1</v>
      </c>
      <c r="E98" s="14">
        <v>0.35</v>
      </c>
      <c r="G98" s="23">
        <v>350</v>
      </c>
    </row>
    <row r="99" spans="1:7" ht="12.75">
      <c r="A99" s="22">
        <v>89</v>
      </c>
      <c r="B99" s="22" t="s">
        <v>304</v>
      </c>
      <c r="C99" s="22" t="s">
        <v>215</v>
      </c>
      <c r="D99" s="22">
        <v>1</v>
      </c>
      <c r="E99" s="14">
        <v>0.425</v>
      </c>
      <c r="G99" s="23">
        <v>425</v>
      </c>
    </row>
    <row r="100" spans="1:7" ht="12.75">
      <c r="A100" s="22">
        <v>90</v>
      </c>
      <c r="B100" s="22" t="s">
        <v>305</v>
      </c>
      <c r="C100" s="22" t="s">
        <v>215</v>
      </c>
      <c r="D100" s="22">
        <v>8</v>
      </c>
      <c r="E100" s="14">
        <v>0.24680000000000002</v>
      </c>
      <c r="G100" s="23">
        <v>246.8</v>
      </c>
    </row>
    <row r="101" spans="1:7" ht="12.75">
      <c r="A101" s="22">
        <v>91</v>
      </c>
      <c r="B101" s="22" t="s">
        <v>306</v>
      </c>
      <c r="C101" s="22" t="s">
        <v>215</v>
      </c>
      <c r="D101" s="22">
        <v>29</v>
      </c>
      <c r="E101" s="14">
        <v>2.175</v>
      </c>
      <c r="G101" s="23">
        <v>2175</v>
      </c>
    </row>
    <row r="102" spans="1:7" ht="12.75">
      <c r="A102" s="22">
        <v>92</v>
      </c>
      <c r="B102" s="22" t="s">
        <v>307</v>
      </c>
      <c r="C102" s="22" t="s">
        <v>215</v>
      </c>
      <c r="D102" s="22">
        <v>12</v>
      </c>
      <c r="E102" s="14">
        <v>0.47969000000000006</v>
      </c>
      <c r="G102" s="23">
        <v>479.69</v>
      </c>
    </row>
    <row r="103" spans="1:7" ht="12.75">
      <c r="A103" s="22">
        <v>93</v>
      </c>
      <c r="B103" s="22" t="s">
        <v>308</v>
      </c>
      <c r="C103" s="22" t="s">
        <v>215</v>
      </c>
      <c r="D103" s="22">
        <v>2</v>
      </c>
      <c r="E103" s="14">
        <v>2.70508</v>
      </c>
      <c r="G103" s="23">
        <v>2705.08</v>
      </c>
    </row>
    <row r="104" spans="1:7" ht="12.75">
      <c r="A104" s="22">
        <v>94</v>
      </c>
      <c r="B104" s="22" t="s">
        <v>309</v>
      </c>
      <c r="C104" s="22" t="s">
        <v>215</v>
      </c>
      <c r="D104" s="22">
        <v>2</v>
      </c>
      <c r="E104" s="14">
        <v>2</v>
      </c>
      <c r="G104" s="23">
        <v>2000</v>
      </c>
    </row>
    <row r="105" spans="1:7" ht="12.75">
      <c r="A105" s="22">
        <v>95</v>
      </c>
      <c r="B105" s="22" t="s">
        <v>310</v>
      </c>
      <c r="C105" s="22" t="s">
        <v>215</v>
      </c>
      <c r="D105" s="22">
        <v>273</v>
      </c>
      <c r="E105" s="14">
        <v>18.27259</v>
      </c>
      <c r="G105" s="22">
        <v>18272.59</v>
      </c>
    </row>
    <row r="106" spans="1:7" ht="12.75">
      <c r="A106" s="22">
        <v>96</v>
      </c>
      <c r="B106" s="22" t="s">
        <v>311</v>
      </c>
      <c r="C106" s="22" t="s">
        <v>215</v>
      </c>
      <c r="D106" s="22">
        <v>89</v>
      </c>
      <c r="E106" s="14">
        <v>21.37848</v>
      </c>
      <c r="G106" s="22">
        <v>21378.48</v>
      </c>
    </row>
    <row r="107" spans="1:7" ht="12.75">
      <c r="A107" s="22">
        <v>97</v>
      </c>
      <c r="B107" s="22" t="s">
        <v>312</v>
      </c>
      <c r="C107" s="22" t="s">
        <v>215</v>
      </c>
      <c r="D107" s="22">
        <v>3</v>
      </c>
      <c r="E107" s="14">
        <v>9.21864</v>
      </c>
      <c r="G107" s="22">
        <v>9218.64</v>
      </c>
    </row>
    <row r="108" spans="1:7" ht="12.75">
      <c r="A108" s="22">
        <v>98</v>
      </c>
      <c r="B108" s="22" t="s">
        <v>313</v>
      </c>
      <c r="C108" s="22" t="s">
        <v>215</v>
      </c>
      <c r="D108" s="22">
        <v>3</v>
      </c>
      <c r="E108" s="14">
        <v>0.39</v>
      </c>
      <c r="G108" s="23">
        <v>390</v>
      </c>
    </row>
    <row r="109" spans="1:7" ht="12.75">
      <c r="A109" s="22">
        <v>99</v>
      </c>
      <c r="B109" s="22" t="s">
        <v>314</v>
      </c>
      <c r="C109" s="22" t="s">
        <v>215</v>
      </c>
      <c r="D109" s="22">
        <v>19</v>
      </c>
      <c r="E109" s="14">
        <v>0.95</v>
      </c>
      <c r="G109" s="23">
        <v>950</v>
      </c>
    </row>
    <row r="110" spans="1:7" ht="12.75">
      <c r="A110" s="22">
        <v>100</v>
      </c>
      <c r="B110" s="22" t="s">
        <v>315</v>
      </c>
      <c r="C110" s="22" t="s">
        <v>215</v>
      </c>
      <c r="D110" s="22">
        <v>6</v>
      </c>
      <c r="E110" s="14">
        <v>1.26</v>
      </c>
      <c r="G110" s="23">
        <v>1260</v>
      </c>
    </row>
    <row r="111" spans="1:7" ht="12.75">
      <c r="A111" s="22">
        <v>101</v>
      </c>
      <c r="B111" s="22" t="s">
        <v>316</v>
      </c>
      <c r="C111" s="22" t="s">
        <v>215</v>
      </c>
      <c r="D111" s="22">
        <v>109</v>
      </c>
      <c r="E111" s="14">
        <v>30.00112</v>
      </c>
      <c r="G111" s="22">
        <v>30001.12</v>
      </c>
    </row>
    <row r="112" spans="1:7" ht="12.75">
      <c r="A112" s="22">
        <v>102</v>
      </c>
      <c r="B112" s="22" t="s">
        <v>317</v>
      </c>
      <c r="C112" s="22" t="s">
        <v>215</v>
      </c>
      <c r="D112" s="22">
        <v>9</v>
      </c>
      <c r="E112" s="14">
        <v>3.15095</v>
      </c>
      <c r="G112" s="22">
        <v>3150.95</v>
      </c>
    </row>
    <row r="113" spans="1:7" ht="12.75">
      <c r="A113" s="22">
        <v>103</v>
      </c>
      <c r="B113" s="22" t="s">
        <v>318</v>
      </c>
      <c r="C113" s="22" t="s">
        <v>215</v>
      </c>
      <c r="D113" s="22">
        <v>2</v>
      </c>
      <c r="E113" s="14">
        <v>2.88</v>
      </c>
      <c r="G113" s="23">
        <v>2880</v>
      </c>
    </row>
    <row r="114" spans="1:7" ht="12.75">
      <c r="A114" s="22">
        <v>104</v>
      </c>
      <c r="B114" s="24" t="s">
        <v>319</v>
      </c>
      <c r="C114" s="22" t="s">
        <v>215</v>
      </c>
      <c r="D114" s="22">
        <v>7</v>
      </c>
      <c r="E114" s="14">
        <v>2.73</v>
      </c>
      <c r="G114" s="23">
        <v>2730</v>
      </c>
    </row>
    <row r="115" spans="1:7" ht="12.75">
      <c r="A115" s="22">
        <v>105</v>
      </c>
      <c r="B115" s="22" t="s">
        <v>320</v>
      </c>
      <c r="C115" s="22" t="s">
        <v>215</v>
      </c>
      <c r="D115" s="22">
        <v>9</v>
      </c>
      <c r="E115" s="14">
        <v>1.09955</v>
      </c>
      <c r="G115" s="23">
        <v>1099.55</v>
      </c>
    </row>
    <row r="116" spans="1:7" ht="12.75">
      <c r="A116" s="22">
        <v>106</v>
      </c>
      <c r="B116" s="22" t="s">
        <v>321</v>
      </c>
      <c r="C116" s="22" t="s">
        <v>215</v>
      </c>
      <c r="D116" s="22">
        <v>15</v>
      </c>
      <c r="E116" s="14">
        <v>0.24</v>
      </c>
      <c r="G116" s="23">
        <v>240</v>
      </c>
    </row>
    <row r="117" spans="1:7" ht="12.75">
      <c r="A117" s="22">
        <v>107</v>
      </c>
      <c r="B117" s="22" t="s">
        <v>322</v>
      </c>
      <c r="C117" s="22" t="s">
        <v>215</v>
      </c>
      <c r="D117" s="22">
        <v>22</v>
      </c>
      <c r="E117" s="14">
        <v>0.9999</v>
      </c>
      <c r="G117" s="23">
        <v>999.9</v>
      </c>
    </row>
    <row r="118" spans="1:7" ht="12.75">
      <c r="A118" s="22">
        <v>108</v>
      </c>
      <c r="B118" s="22" t="s">
        <v>323</v>
      </c>
      <c r="C118" s="22" t="s">
        <v>215</v>
      </c>
      <c r="D118" s="22">
        <v>27</v>
      </c>
      <c r="E118" s="14">
        <v>2.75561</v>
      </c>
      <c r="G118" s="23">
        <v>2755.61</v>
      </c>
    </row>
    <row r="119" spans="1:7" ht="12.75">
      <c r="A119" s="22">
        <v>109</v>
      </c>
      <c r="B119" s="22" t="s">
        <v>324</v>
      </c>
      <c r="C119" s="22" t="s">
        <v>215</v>
      </c>
      <c r="D119" s="22">
        <v>29</v>
      </c>
      <c r="E119" s="14">
        <v>31.04881</v>
      </c>
      <c r="G119" s="23">
        <v>31048.81</v>
      </c>
    </row>
    <row r="120" spans="1:7" ht="12.75">
      <c r="A120" s="22">
        <v>110</v>
      </c>
      <c r="B120" s="22" t="s">
        <v>325</v>
      </c>
      <c r="C120" s="22" t="s">
        <v>215</v>
      </c>
      <c r="D120" s="22">
        <v>73</v>
      </c>
      <c r="E120" s="14">
        <v>99.342</v>
      </c>
      <c r="G120" s="23">
        <v>99342</v>
      </c>
    </row>
    <row r="121" spans="1:7" ht="12.75">
      <c r="A121" s="22">
        <v>111</v>
      </c>
      <c r="B121" s="22" t="s">
        <v>326</v>
      </c>
      <c r="C121" s="22" t="s">
        <v>215</v>
      </c>
      <c r="D121" s="22">
        <v>84</v>
      </c>
      <c r="E121" s="14">
        <v>168.15178</v>
      </c>
      <c r="G121" s="23">
        <v>168151.78</v>
      </c>
    </row>
    <row r="122" spans="1:7" ht="12.75">
      <c r="A122" s="22">
        <v>112</v>
      </c>
      <c r="B122" s="22" t="s">
        <v>327</v>
      </c>
      <c r="C122" s="22" t="s">
        <v>215</v>
      </c>
      <c r="D122" s="22">
        <v>67</v>
      </c>
      <c r="E122" s="14">
        <v>114.73347</v>
      </c>
      <c r="G122" s="23">
        <v>114733.47</v>
      </c>
    </row>
    <row r="123" spans="1:7" ht="12.75">
      <c r="A123" s="22">
        <v>113</v>
      </c>
      <c r="B123" s="22" t="s">
        <v>328</v>
      </c>
      <c r="C123" s="22" t="s">
        <v>215</v>
      </c>
      <c r="D123" s="22">
        <v>27</v>
      </c>
      <c r="E123" s="14">
        <v>3.5652600000000003</v>
      </c>
      <c r="G123" s="23">
        <v>3565.26</v>
      </c>
    </row>
    <row r="124" spans="1:7" ht="12.75">
      <c r="A124" s="22">
        <v>114</v>
      </c>
      <c r="B124" s="22" t="s">
        <v>329</v>
      </c>
      <c r="C124" s="22" t="s">
        <v>215</v>
      </c>
      <c r="D124" s="22">
        <v>2</v>
      </c>
      <c r="E124" s="14">
        <v>0.40204</v>
      </c>
      <c r="G124" s="23">
        <v>402.04</v>
      </c>
    </row>
    <row r="125" spans="1:7" ht="12.75">
      <c r="A125" s="22">
        <v>115</v>
      </c>
      <c r="B125" s="22" t="s">
        <v>330</v>
      </c>
      <c r="C125" s="22" t="s">
        <v>215</v>
      </c>
      <c r="D125" s="22">
        <v>24</v>
      </c>
      <c r="E125" s="14">
        <v>10.61144</v>
      </c>
      <c r="G125" s="23">
        <v>10611.44</v>
      </c>
    </row>
    <row r="126" spans="1:7" ht="12.75">
      <c r="A126" s="22">
        <v>116</v>
      </c>
      <c r="B126" s="22" t="s">
        <v>331</v>
      </c>
      <c r="C126" s="22" t="s">
        <v>215</v>
      </c>
      <c r="D126" s="22">
        <v>8</v>
      </c>
      <c r="E126" s="14">
        <v>7.9739700000000004</v>
      </c>
      <c r="G126" s="23">
        <v>7973.97</v>
      </c>
    </row>
    <row r="127" spans="1:8" ht="12.75">
      <c r="A127" s="22"/>
      <c r="B127" s="22"/>
      <c r="C127" s="45" t="s">
        <v>293</v>
      </c>
      <c r="D127" s="45"/>
      <c r="E127" s="15">
        <f>SUM(E89:E126)</f>
        <v>608.5968</v>
      </c>
      <c r="G127" s="25">
        <f>SUM(G89:G126)</f>
        <v>608596.7999999999</v>
      </c>
      <c r="H127">
        <v>973911.28</v>
      </c>
    </row>
    <row r="128" spans="1:7" ht="24" customHeight="1">
      <c r="A128" s="22">
        <v>117</v>
      </c>
      <c r="B128" s="2" t="s">
        <v>332</v>
      </c>
      <c r="C128" s="22"/>
      <c r="D128" s="22"/>
      <c r="E128" s="14">
        <v>1794.40258</v>
      </c>
      <c r="G128" s="14">
        <v>1794402.58</v>
      </c>
    </row>
    <row r="129" spans="1:7" ht="12.75">
      <c r="A129" s="22">
        <v>118</v>
      </c>
      <c r="B129" s="46" t="s">
        <v>333</v>
      </c>
      <c r="C129" s="46"/>
      <c r="D129" s="46"/>
      <c r="E129" s="15">
        <f>E86+E127+E128</f>
        <v>2768.31386</v>
      </c>
      <c r="G129" s="26">
        <f>G86+G127+G128</f>
        <v>2768313.86</v>
      </c>
    </row>
    <row r="130" ht="12.75">
      <c r="A130" s="27"/>
    </row>
    <row r="131" ht="12.75">
      <c r="A131" s="27"/>
    </row>
    <row r="132" ht="12.75">
      <c r="A132" s="27"/>
    </row>
    <row r="133" ht="12.75">
      <c r="A133" s="27"/>
    </row>
    <row r="134" ht="12.75">
      <c r="A134" s="27"/>
    </row>
    <row r="135" ht="12.75">
      <c r="A135" s="27"/>
    </row>
    <row r="136" ht="12.75">
      <c r="A136" s="27"/>
    </row>
    <row r="137" ht="12.75">
      <c r="A137" s="27"/>
    </row>
    <row r="138" ht="12.75">
      <c r="A138" s="27"/>
    </row>
    <row r="139" ht="12.75">
      <c r="A139" s="27"/>
    </row>
    <row r="140" ht="12.75">
      <c r="A140" s="27"/>
    </row>
    <row r="141" ht="12.75">
      <c r="A141" s="27"/>
    </row>
    <row r="142" ht="12.75">
      <c r="A142" s="27"/>
    </row>
    <row r="143" ht="12.75">
      <c r="A143" s="27"/>
    </row>
    <row r="144" ht="12.75">
      <c r="A144" s="27"/>
    </row>
    <row r="145" ht="12.75">
      <c r="A145" s="27"/>
    </row>
    <row r="146" ht="12.75">
      <c r="A146" s="27"/>
    </row>
    <row r="147" ht="12.75">
      <c r="A147" s="27"/>
    </row>
    <row r="148" ht="12.75">
      <c r="A148" s="27"/>
    </row>
    <row r="149" ht="12.75">
      <c r="A149" s="27"/>
    </row>
    <row r="150" ht="12.75">
      <c r="A150" s="27"/>
    </row>
    <row r="151" ht="12.75">
      <c r="A151" s="27"/>
    </row>
    <row r="152" ht="12.75">
      <c r="A152" s="27"/>
    </row>
    <row r="153" ht="12.75">
      <c r="A153" s="27"/>
    </row>
    <row r="154" ht="12.75">
      <c r="A154" s="27"/>
    </row>
    <row r="155" ht="12.75">
      <c r="A155" s="27"/>
    </row>
    <row r="156" ht="12.75">
      <c r="A156" s="27"/>
    </row>
    <row r="157" ht="12.75">
      <c r="A157" s="27"/>
    </row>
    <row r="158" ht="12.75">
      <c r="A158" s="27"/>
    </row>
    <row r="159" ht="12.75">
      <c r="A159" s="27"/>
    </row>
    <row r="160" ht="12.75">
      <c r="A160" s="27"/>
    </row>
    <row r="161" ht="12.75">
      <c r="A161" s="27"/>
    </row>
    <row r="162" ht="12.75">
      <c r="A162" s="27"/>
    </row>
    <row r="163" ht="12.75">
      <c r="A163" s="27"/>
    </row>
    <row r="164" ht="12.75">
      <c r="A164" s="27"/>
    </row>
    <row r="165" ht="12.75">
      <c r="A165" s="27"/>
    </row>
    <row r="166" ht="12.75">
      <c r="A166" s="27"/>
    </row>
    <row r="167" ht="12.75">
      <c r="A167" s="27"/>
    </row>
    <row r="168" ht="12.75">
      <c r="A168" s="27"/>
    </row>
    <row r="169" ht="12.75">
      <c r="A169" s="27"/>
    </row>
    <row r="170" ht="12.75">
      <c r="A170" s="27"/>
    </row>
    <row r="171" ht="12.75">
      <c r="A171" s="27"/>
    </row>
    <row r="172" ht="12.75">
      <c r="A172" s="27"/>
    </row>
    <row r="173" ht="12.75">
      <c r="A173" s="27"/>
    </row>
    <row r="174" ht="12.75">
      <c r="A174" s="27"/>
    </row>
    <row r="175" ht="12.75">
      <c r="A175" s="27"/>
    </row>
    <row r="176" ht="12.75">
      <c r="A176" s="27"/>
    </row>
    <row r="177" ht="12.75">
      <c r="A177" s="27"/>
    </row>
    <row r="178" ht="12.75">
      <c r="A178" s="27"/>
    </row>
    <row r="179" ht="12.75">
      <c r="A179" s="27"/>
    </row>
    <row r="180" ht="12.75">
      <c r="A180" s="27"/>
    </row>
    <row r="181" ht="12.75">
      <c r="A181" s="27"/>
    </row>
    <row r="182" ht="12.75">
      <c r="A182" s="27"/>
    </row>
    <row r="183" ht="12.75">
      <c r="A183" s="27"/>
    </row>
    <row r="184" ht="12.75">
      <c r="A184" s="27"/>
    </row>
    <row r="185" ht="12.75">
      <c r="A185" s="27"/>
    </row>
    <row r="186" ht="12.75">
      <c r="A186" s="27"/>
    </row>
    <row r="187" ht="12.75">
      <c r="A187" s="27"/>
    </row>
    <row r="188" ht="12.75">
      <c r="A188" s="27"/>
    </row>
    <row r="189" ht="12.75">
      <c r="A189" s="27"/>
    </row>
    <row r="190" ht="12.75">
      <c r="A190" s="27"/>
    </row>
    <row r="191" ht="12.75">
      <c r="A191" s="27"/>
    </row>
    <row r="192" ht="12.75">
      <c r="A192" s="27"/>
    </row>
    <row r="193" ht="12.75">
      <c r="A193" s="27"/>
    </row>
    <row r="194" ht="12.75">
      <c r="A194" s="27"/>
    </row>
    <row r="195" ht="12.75">
      <c r="A195" s="27"/>
    </row>
    <row r="196" ht="12.75">
      <c r="A196" s="27"/>
    </row>
    <row r="197" ht="12.75">
      <c r="A197" s="27"/>
    </row>
    <row r="198" ht="12.75">
      <c r="A198" s="27"/>
    </row>
    <row r="199" ht="12.75">
      <c r="A199" s="27"/>
    </row>
    <row r="200" ht="12.75">
      <c r="A200" s="27"/>
    </row>
    <row r="201" ht="12.75">
      <c r="A201" s="27"/>
    </row>
    <row r="202" ht="12.75">
      <c r="A202" s="27"/>
    </row>
    <row r="203" ht="12.75">
      <c r="A203" s="27"/>
    </row>
    <row r="204" ht="12.75">
      <c r="A204" s="27"/>
    </row>
    <row r="205" ht="12.75">
      <c r="A205" s="27"/>
    </row>
    <row r="206" ht="12.75">
      <c r="A206" s="27"/>
    </row>
    <row r="207" ht="12.75">
      <c r="A207" s="27"/>
    </row>
    <row r="208" ht="12.75">
      <c r="A208" s="27"/>
    </row>
    <row r="209" ht="12.75">
      <c r="A209" s="27"/>
    </row>
    <row r="210" ht="12.75">
      <c r="A210" s="27"/>
    </row>
    <row r="211" ht="12.75">
      <c r="A211" s="27"/>
    </row>
    <row r="212" ht="12.75">
      <c r="A212" s="27"/>
    </row>
    <row r="213" ht="12.75">
      <c r="A213" s="27"/>
    </row>
    <row r="214" ht="12.75">
      <c r="A214" s="27"/>
    </row>
    <row r="215" ht="12.75">
      <c r="A215" s="27"/>
    </row>
    <row r="216" ht="12.75">
      <c r="A216" s="27"/>
    </row>
    <row r="217" ht="12.75">
      <c r="A217" s="27"/>
    </row>
    <row r="218" ht="12.75">
      <c r="A218" s="27"/>
    </row>
    <row r="219" ht="12.75">
      <c r="A219" s="27"/>
    </row>
    <row r="220" ht="12.75">
      <c r="A220" s="27"/>
    </row>
    <row r="221" ht="12.75">
      <c r="A221" s="27"/>
    </row>
    <row r="222" ht="12.75">
      <c r="A222" s="27"/>
    </row>
    <row r="223" ht="12.75">
      <c r="A223" s="27"/>
    </row>
    <row r="224" ht="12.75">
      <c r="A224" s="27"/>
    </row>
    <row r="225" ht="12.75">
      <c r="A225" s="27"/>
    </row>
    <row r="226" ht="12.75">
      <c r="A226" s="27"/>
    </row>
    <row r="227" ht="12.75">
      <c r="A227" s="27"/>
    </row>
    <row r="228" ht="12.75">
      <c r="A228" s="27"/>
    </row>
    <row r="229" ht="12.75">
      <c r="A229" s="27"/>
    </row>
    <row r="230" ht="12.75">
      <c r="A230" s="27"/>
    </row>
    <row r="231" ht="12.75">
      <c r="A231" s="27"/>
    </row>
    <row r="232" ht="12.75">
      <c r="A232" s="27"/>
    </row>
    <row r="233" ht="12.75">
      <c r="A233" s="27"/>
    </row>
    <row r="234" ht="12.75">
      <c r="A234" s="27"/>
    </row>
    <row r="235" ht="12.75">
      <c r="A235" s="27"/>
    </row>
    <row r="236" ht="12.75">
      <c r="A236" s="27"/>
    </row>
    <row r="237" ht="12.75">
      <c r="A237" s="27"/>
    </row>
    <row r="238" ht="12.75">
      <c r="A238" s="27"/>
    </row>
    <row r="239" ht="12.75">
      <c r="A239" s="27"/>
    </row>
    <row r="240" ht="12.75">
      <c r="A240" s="27"/>
    </row>
    <row r="241" ht="12.75">
      <c r="A241" s="27"/>
    </row>
    <row r="242" ht="12.75">
      <c r="A242" s="27"/>
    </row>
    <row r="243" ht="12.75">
      <c r="A243" s="27"/>
    </row>
    <row r="244" ht="12.75">
      <c r="A244" s="27"/>
    </row>
    <row r="245" ht="12.75">
      <c r="A245" s="27"/>
    </row>
    <row r="246" ht="12.75">
      <c r="A246" s="27"/>
    </row>
    <row r="247" ht="12.75">
      <c r="A247" s="27"/>
    </row>
    <row r="248" ht="12.75">
      <c r="A248" s="27"/>
    </row>
    <row r="249" ht="12.75">
      <c r="A249" s="27"/>
    </row>
    <row r="250" ht="12.75">
      <c r="A250" s="27"/>
    </row>
    <row r="251" ht="12.75">
      <c r="A251" s="27"/>
    </row>
    <row r="252" ht="12.75">
      <c r="A252" s="27"/>
    </row>
    <row r="253" ht="12.75">
      <c r="A253" s="27"/>
    </row>
    <row r="254" ht="12.75">
      <c r="A254" s="27"/>
    </row>
    <row r="255" ht="12.75">
      <c r="A255" s="27"/>
    </row>
    <row r="256" ht="12.75">
      <c r="A256" s="27"/>
    </row>
    <row r="257" ht="12.75">
      <c r="A257" s="27"/>
    </row>
  </sheetData>
  <sheetProtection selectLockedCells="1" selectUnlockedCells="1"/>
  <mergeCells count="4">
    <mergeCell ref="A2:E2"/>
    <mergeCell ref="C86:D86"/>
    <mergeCell ref="C127:D127"/>
    <mergeCell ref="B129:D129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9"/>
  <sheetViews>
    <sheetView workbookViewId="0" topLeftCell="A1">
      <selection activeCell="B33" sqref="B33"/>
    </sheetView>
  </sheetViews>
  <sheetFormatPr defaultColWidth="9.140625" defaultRowHeight="12.75"/>
  <cols>
    <col min="1" max="1" width="6.28125" style="0" customWidth="1"/>
    <col min="2" max="2" width="46.57421875" style="0" customWidth="1"/>
    <col min="3" max="3" width="29.57421875" style="0" customWidth="1"/>
    <col min="4" max="16384" width="11.57421875" style="0" customWidth="1"/>
  </cols>
  <sheetData>
    <row r="2" spans="1:3" ht="15">
      <c r="A2" s="44" t="s">
        <v>345</v>
      </c>
      <c r="B2" s="44"/>
      <c r="C2" s="44"/>
    </row>
    <row r="4" spans="2:3" ht="12.75">
      <c r="B4" s="30">
        <v>534</v>
      </c>
      <c r="C4" t="s">
        <v>346</v>
      </c>
    </row>
    <row r="8" spans="1:3" ht="15">
      <c r="A8" s="44" t="s">
        <v>347</v>
      </c>
      <c r="B8" s="44"/>
      <c r="C8" s="44"/>
    </row>
    <row r="10" spans="2:3" ht="12.75">
      <c r="B10" t="s">
        <v>348</v>
      </c>
      <c r="C10" s="31" t="s">
        <v>349</v>
      </c>
    </row>
    <row r="15" spans="1:3" ht="36.75" customHeight="1">
      <c r="A15" s="32" t="s">
        <v>335</v>
      </c>
      <c r="B15" s="32" t="s">
        <v>350</v>
      </c>
      <c r="C15" s="28" t="s">
        <v>340</v>
      </c>
    </row>
    <row r="16" spans="1:3" ht="12.75">
      <c r="A16" s="3">
        <v>1</v>
      </c>
      <c r="B16" s="3">
        <v>2</v>
      </c>
      <c r="C16" s="3">
        <v>3</v>
      </c>
    </row>
    <row r="17" spans="1:3" ht="12.75">
      <c r="A17" s="10"/>
      <c r="B17" s="20" t="s">
        <v>351</v>
      </c>
      <c r="C17" s="10"/>
    </row>
    <row r="18" spans="1:3" ht="12.75">
      <c r="A18" s="10">
        <v>1</v>
      </c>
      <c r="B18" s="22" t="s">
        <v>352</v>
      </c>
      <c r="C18" s="14">
        <v>7637.534</v>
      </c>
    </row>
    <row r="19" spans="1:3" ht="12.75">
      <c r="A19" s="10">
        <v>2</v>
      </c>
      <c r="B19" s="22" t="s">
        <v>353</v>
      </c>
      <c r="C19" s="14">
        <v>244.895</v>
      </c>
    </row>
    <row r="20" spans="1:3" ht="12.75">
      <c r="A20" s="22"/>
      <c r="B20" s="33" t="s">
        <v>293</v>
      </c>
      <c r="C20" s="15">
        <f>C18+C19</f>
        <v>7882.429</v>
      </c>
    </row>
    <row r="25" spans="1:3" ht="14.25">
      <c r="A25" s="42" t="s">
        <v>354</v>
      </c>
      <c r="B25" s="42"/>
      <c r="C25" s="42"/>
    </row>
    <row r="27" spans="1:3" ht="38.25">
      <c r="A27" s="32" t="s">
        <v>335</v>
      </c>
      <c r="B27" s="32" t="s">
        <v>355</v>
      </c>
      <c r="C27" s="28" t="s">
        <v>340</v>
      </c>
    </row>
    <row r="28" spans="1:3" ht="12.75">
      <c r="A28" s="3">
        <v>1</v>
      </c>
      <c r="B28" s="3">
        <v>2</v>
      </c>
      <c r="C28" s="3">
        <v>3</v>
      </c>
    </row>
    <row r="29" spans="1:3" ht="12.75">
      <c r="A29" s="10">
        <v>1</v>
      </c>
      <c r="B29" s="34" t="s">
        <v>356</v>
      </c>
      <c r="C29" s="10">
        <v>46</v>
      </c>
    </row>
  </sheetData>
  <sheetProtection selectLockedCells="1" selectUnlockedCells="1"/>
  <mergeCells count="3">
    <mergeCell ref="A2:C2"/>
    <mergeCell ref="A8:C8"/>
    <mergeCell ref="A25:C25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F13" sqref="F13"/>
    </sheetView>
  </sheetViews>
  <sheetFormatPr defaultColWidth="9.140625" defaultRowHeight="12.75"/>
  <cols>
    <col min="1" max="1" width="6.140625" style="0" customWidth="1"/>
    <col min="2" max="2" width="18.00390625" style="0" customWidth="1"/>
    <col min="3" max="3" width="18.57421875" style="0" customWidth="1"/>
    <col min="4" max="4" width="12.8515625" style="0" customWidth="1"/>
    <col min="5" max="5" width="12.28125" style="0" customWidth="1"/>
    <col min="6" max="6" width="18.7109375" style="0" customWidth="1"/>
    <col min="7" max="16384" width="11.57421875" style="0" customWidth="1"/>
  </cols>
  <sheetData>
    <row r="2" spans="1:6" ht="15">
      <c r="A2" s="44" t="s">
        <v>334</v>
      </c>
      <c r="B2" s="44"/>
      <c r="C2" s="44"/>
      <c r="D2" s="44"/>
      <c r="E2" s="44"/>
      <c r="F2" s="44"/>
    </row>
    <row r="4" spans="1:6" ht="52.5" customHeight="1">
      <c r="A4" s="28" t="s">
        <v>335</v>
      </c>
      <c r="B4" s="28" t="s">
        <v>336</v>
      </c>
      <c r="C4" s="28" t="s">
        <v>337</v>
      </c>
      <c r="D4" s="28" t="s">
        <v>338</v>
      </c>
      <c r="E4" s="28" t="s">
        <v>339</v>
      </c>
      <c r="F4" s="28" t="s">
        <v>340</v>
      </c>
    </row>
    <row r="5" spans="1:6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ht="40.5" customHeight="1">
      <c r="A6" s="29">
        <v>1</v>
      </c>
      <c r="B6" s="2" t="s">
        <v>341</v>
      </c>
      <c r="C6" s="2" t="s">
        <v>342</v>
      </c>
      <c r="D6" s="2" t="s">
        <v>343</v>
      </c>
      <c r="E6" s="2" t="s">
        <v>344</v>
      </c>
      <c r="F6" s="19">
        <v>17654.586</v>
      </c>
    </row>
  </sheetData>
  <sheetProtection selectLockedCells="1" selectUnlockedCells="1"/>
  <mergeCells count="1">
    <mergeCell ref="A2:F2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6"/>
  <sheetViews>
    <sheetView workbookViewId="0" topLeftCell="A55">
      <selection activeCell="D106" sqref="D106"/>
    </sheetView>
  </sheetViews>
  <sheetFormatPr defaultColWidth="9.140625" defaultRowHeight="12.75"/>
  <cols>
    <col min="1" max="1" width="6.28125" style="0" customWidth="1"/>
    <col min="2" max="2" width="33.28125" style="0" customWidth="1"/>
    <col min="3" max="3" width="17.140625" style="0" customWidth="1"/>
    <col min="4" max="4" width="13.7109375" style="0" customWidth="1"/>
    <col min="5" max="5" width="16.140625" style="0" customWidth="1"/>
    <col min="6" max="16384" width="11.57421875" style="0" customWidth="1"/>
  </cols>
  <sheetData>
    <row r="2" spans="1:5" ht="14.25">
      <c r="A2" s="42" t="s">
        <v>357</v>
      </c>
      <c r="B2" s="42"/>
      <c r="C2" s="42"/>
      <c r="D2" s="42"/>
      <c r="E2" s="42"/>
    </row>
    <row r="4" spans="1:5" ht="63.75">
      <c r="A4" s="28" t="s">
        <v>335</v>
      </c>
      <c r="B4" s="28" t="s">
        <v>358</v>
      </c>
      <c r="C4" s="28" t="s">
        <v>359</v>
      </c>
      <c r="D4" s="28" t="s">
        <v>360</v>
      </c>
      <c r="E4" s="28" t="s">
        <v>340</v>
      </c>
    </row>
    <row r="5" spans="1:5" ht="12.75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ht="12.75">
      <c r="A6" s="22">
        <v>1</v>
      </c>
      <c r="B6" s="22" t="s">
        <v>361</v>
      </c>
      <c r="C6" s="22"/>
      <c r="D6" s="22" t="s">
        <v>362</v>
      </c>
      <c r="E6" s="14">
        <v>1.695</v>
      </c>
    </row>
    <row r="7" spans="1:5" ht="12.75">
      <c r="A7" s="22">
        <v>2</v>
      </c>
      <c r="B7" s="22" t="s">
        <v>363</v>
      </c>
      <c r="C7" s="22"/>
      <c r="D7" s="22" t="s">
        <v>364</v>
      </c>
      <c r="E7" s="14">
        <v>0.079</v>
      </c>
    </row>
    <row r="8" spans="1:5" ht="12.75">
      <c r="A8" s="22">
        <v>3</v>
      </c>
      <c r="B8" s="22" t="s">
        <v>365</v>
      </c>
      <c r="C8" s="22"/>
      <c r="D8" s="22" t="s">
        <v>364</v>
      </c>
      <c r="E8" s="14">
        <v>0.154</v>
      </c>
    </row>
    <row r="9" spans="1:5" ht="12.75">
      <c r="A9" s="22">
        <v>4</v>
      </c>
      <c r="B9" s="22" t="s">
        <v>366</v>
      </c>
      <c r="C9" s="22"/>
      <c r="D9" s="22" t="s">
        <v>367</v>
      </c>
      <c r="E9" s="14">
        <v>0.8</v>
      </c>
    </row>
    <row r="10" spans="1:5" ht="12.75">
      <c r="A10" s="22">
        <v>5</v>
      </c>
      <c r="B10" s="22" t="s">
        <v>368</v>
      </c>
      <c r="C10" s="22"/>
      <c r="D10" s="22" t="s">
        <v>369</v>
      </c>
      <c r="E10" s="14">
        <v>8.372</v>
      </c>
    </row>
    <row r="11" spans="1:5" ht="12.75">
      <c r="A11" s="22">
        <v>6</v>
      </c>
      <c r="B11" s="22" t="s">
        <v>370</v>
      </c>
      <c r="C11" s="22"/>
      <c r="D11" s="22" t="s">
        <v>371</v>
      </c>
      <c r="E11" s="14">
        <v>15.214</v>
      </c>
    </row>
    <row r="12" spans="1:5" ht="12.75">
      <c r="A12" s="22">
        <v>7</v>
      </c>
      <c r="B12" s="22" t="s">
        <v>372</v>
      </c>
      <c r="C12" s="22"/>
      <c r="D12" s="22" t="s">
        <v>373</v>
      </c>
      <c r="E12" s="14">
        <v>0.522</v>
      </c>
    </row>
    <row r="13" spans="1:5" ht="12.75">
      <c r="A13" s="22">
        <v>8</v>
      </c>
      <c r="B13" s="22" t="s">
        <v>374</v>
      </c>
      <c r="C13" s="22"/>
      <c r="D13" s="22" t="s">
        <v>375</v>
      </c>
      <c r="E13" s="14">
        <v>3.225</v>
      </c>
    </row>
    <row r="14" spans="1:5" ht="12.75">
      <c r="A14" s="22">
        <v>10</v>
      </c>
      <c r="B14" s="22" t="s">
        <v>376</v>
      </c>
      <c r="C14" s="22"/>
      <c r="D14" s="22" t="s">
        <v>377</v>
      </c>
      <c r="E14" s="14">
        <v>2.808</v>
      </c>
    </row>
    <row r="15" spans="1:5" ht="12.75">
      <c r="A15" s="22">
        <v>11</v>
      </c>
      <c r="B15" s="22" t="s">
        <v>378</v>
      </c>
      <c r="C15" s="22"/>
      <c r="D15" s="22" t="s">
        <v>379</v>
      </c>
      <c r="E15" s="14">
        <v>33.197</v>
      </c>
    </row>
    <row r="16" spans="1:5" ht="12.75">
      <c r="A16" s="22">
        <v>12</v>
      </c>
      <c r="B16" s="22" t="s">
        <v>380</v>
      </c>
      <c r="C16" s="22"/>
      <c r="D16" s="22" t="s">
        <v>381</v>
      </c>
      <c r="E16" s="14">
        <v>10.08</v>
      </c>
    </row>
    <row r="17" spans="1:5" ht="12.75">
      <c r="A17" s="22">
        <v>13</v>
      </c>
      <c r="B17" s="22" t="s">
        <v>382</v>
      </c>
      <c r="C17" s="22"/>
      <c r="D17" s="22" t="s">
        <v>383</v>
      </c>
      <c r="E17" s="14">
        <v>1.819</v>
      </c>
    </row>
    <row r="18" spans="1:5" ht="12.75">
      <c r="A18" s="22">
        <v>14</v>
      </c>
      <c r="B18" s="22" t="s">
        <v>384</v>
      </c>
      <c r="C18" s="22"/>
      <c r="D18" s="22" t="s">
        <v>385</v>
      </c>
      <c r="E18" s="14">
        <v>3.849</v>
      </c>
    </row>
    <row r="19" spans="1:5" ht="12.75">
      <c r="A19" s="22">
        <v>15</v>
      </c>
      <c r="B19" s="22" t="s">
        <v>386</v>
      </c>
      <c r="C19" s="22"/>
      <c r="D19" s="22" t="s">
        <v>387</v>
      </c>
      <c r="E19" s="14">
        <v>7.785</v>
      </c>
    </row>
    <row r="20" spans="1:5" ht="12.75">
      <c r="A20" s="22">
        <v>16</v>
      </c>
      <c r="B20" s="22" t="s">
        <v>388</v>
      </c>
      <c r="C20" s="22"/>
      <c r="D20" s="22" t="s">
        <v>389</v>
      </c>
      <c r="E20" s="14">
        <v>5.354</v>
      </c>
    </row>
    <row r="21" spans="1:5" ht="12.75">
      <c r="A21" s="22">
        <v>17</v>
      </c>
      <c r="B21" s="22" t="s">
        <v>390</v>
      </c>
      <c r="C21" s="22"/>
      <c r="D21" s="22" t="s">
        <v>391</v>
      </c>
      <c r="E21" s="14">
        <v>28.398</v>
      </c>
    </row>
    <row r="22" spans="1:5" ht="12.75">
      <c r="A22" s="22">
        <v>18</v>
      </c>
      <c r="B22" s="22" t="s">
        <v>392</v>
      </c>
      <c r="C22" s="22"/>
      <c r="D22" s="24" t="s">
        <v>393</v>
      </c>
      <c r="E22" s="14">
        <v>1.056</v>
      </c>
    </row>
    <row r="23" spans="1:5" ht="12.75">
      <c r="A23" s="22">
        <v>19</v>
      </c>
      <c r="B23" s="22" t="s">
        <v>394</v>
      </c>
      <c r="C23" s="22"/>
      <c r="D23" s="22" t="s">
        <v>381</v>
      </c>
      <c r="E23" s="14">
        <v>1.4140000000000001</v>
      </c>
    </row>
    <row r="24" spans="1:5" ht="12.75">
      <c r="A24" s="22">
        <v>20</v>
      </c>
      <c r="B24" s="22" t="s">
        <v>395</v>
      </c>
      <c r="C24" s="22"/>
      <c r="D24" s="22" t="s">
        <v>396</v>
      </c>
      <c r="E24" s="14">
        <v>30.879</v>
      </c>
    </row>
    <row r="25" spans="1:5" ht="12.75">
      <c r="A25" s="22">
        <v>21</v>
      </c>
      <c r="B25" s="22" t="s">
        <v>397</v>
      </c>
      <c r="C25" s="22"/>
      <c r="D25" s="22" t="s">
        <v>398</v>
      </c>
      <c r="E25" s="14">
        <v>0.145</v>
      </c>
    </row>
    <row r="26" spans="1:5" ht="12.75">
      <c r="A26" s="22">
        <v>22</v>
      </c>
      <c r="B26" s="22" t="s">
        <v>399</v>
      </c>
      <c r="C26" s="22"/>
      <c r="D26" s="22" t="s">
        <v>400</v>
      </c>
      <c r="E26" s="14">
        <v>4.257</v>
      </c>
    </row>
    <row r="27" spans="1:5" ht="12.75">
      <c r="A27" s="22">
        <v>24</v>
      </c>
      <c r="B27" s="22" t="s">
        <v>401</v>
      </c>
      <c r="C27" s="22"/>
      <c r="D27" s="22" t="s">
        <v>402</v>
      </c>
      <c r="E27" s="14">
        <v>1.365</v>
      </c>
    </row>
    <row r="28" spans="1:5" ht="12.75">
      <c r="A28" s="22">
        <v>25</v>
      </c>
      <c r="B28" s="22" t="s">
        <v>403</v>
      </c>
      <c r="C28" s="22"/>
      <c r="D28" s="22" t="s">
        <v>404</v>
      </c>
      <c r="E28" s="14">
        <v>0.057</v>
      </c>
    </row>
    <row r="29" spans="1:5" ht="12.75">
      <c r="A29" s="22">
        <v>26</v>
      </c>
      <c r="B29" s="22" t="s">
        <v>405</v>
      </c>
      <c r="C29" s="22"/>
      <c r="D29" s="22" t="s">
        <v>406</v>
      </c>
      <c r="E29" s="14">
        <v>5.3</v>
      </c>
    </row>
    <row r="30" spans="1:5" ht="12.75">
      <c r="A30" s="22">
        <v>27</v>
      </c>
      <c r="B30" s="22" t="s">
        <v>407</v>
      </c>
      <c r="C30" s="22"/>
      <c r="D30" s="22" t="s">
        <v>406</v>
      </c>
      <c r="E30" s="14">
        <v>0.541</v>
      </c>
    </row>
    <row r="31" spans="1:5" ht="12.75">
      <c r="A31" s="22">
        <v>28</v>
      </c>
      <c r="B31" s="22" t="s">
        <v>408</v>
      </c>
      <c r="C31" s="22"/>
      <c r="D31" s="22" t="s">
        <v>409</v>
      </c>
      <c r="E31" s="14">
        <v>23.63</v>
      </c>
    </row>
    <row r="32" spans="1:5" ht="12.75">
      <c r="A32" s="22">
        <v>29</v>
      </c>
      <c r="B32" s="22" t="s">
        <v>410</v>
      </c>
      <c r="C32" s="22"/>
      <c r="D32" s="22" t="s">
        <v>411</v>
      </c>
      <c r="E32" s="14">
        <v>3.525</v>
      </c>
    </row>
    <row r="33" spans="1:5" ht="12.75">
      <c r="A33" s="22">
        <v>30</v>
      </c>
      <c r="B33" s="22" t="s">
        <v>412</v>
      </c>
      <c r="C33" s="22"/>
      <c r="D33" s="22" t="s">
        <v>367</v>
      </c>
      <c r="E33" s="14">
        <v>15.75</v>
      </c>
    </row>
    <row r="34" spans="1:5" ht="12.75">
      <c r="A34" s="22">
        <v>31</v>
      </c>
      <c r="B34" s="22" t="s">
        <v>413</v>
      </c>
      <c r="C34" s="22"/>
      <c r="D34" s="22" t="s">
        <v>414</v>
      </c>
      <c r="E34" s="14">
        <v>0.765</v>
      </c>
    </row>
    <row r="35" spans="1:5" ht="12.75">
      <c r="A35" s="22">
        <v>34</v>
      </c>
      <c r="B35" s="9" t="s">
        <v>415</v>
      </c>
      <c r="C35" s="9"/>
      <c r="D35" s="9" t="s">
        <v>416</v>
      </c>
      <c r="E35" s="14">
        <v>0.48</v>
      </c>
    </row>
    <row r="36" spans="1:5" ht="12.75">
      <c r="A36" s="22">
        <v>35</v>
      </c>
      <c r="B36" s="9" t="s">
        <v>417</v>
      </c>
      <c r="C36" s="9"/>
      <c r="D36" s="9" t="s">
        <v>418</v>
      </c>
      <c r="E36" s="14">
        <v>0.72</v>
      </c>
    </row>
    <row r="37" spans="1:5" ht="12.75">
      <c r="A37" s="22">
        <v>36</v>
      </c>
      <c r="B37" s="9" t="s">
        <v>419</v>
      </c>
      <c r="C37" s="9"/>
      <c r="D37" s="9" t="s">
        <v>420</v>
      </c>
      <c r="E37" s="14">
        <v>15.677</v>
      </c>
    </row>
    <row r="38" spans="1:5" ht="12.75">
      <c r="A38" s="22">
        <v>37</v>
      </c>
      <c r="B38" s="9" t="s">
        <v>421</v>
      </c>
      <c r="C38" s="9"/>
      <c r="D38" s="9" t="s">
        <v>422</v>
      </c>
      <c r="E38" s="14">
        <v>1.9689999999999999</v>
      </c>
    </row>
    <row r="39" spans="1:5" ht="12.75">
      <c r="A39" s="22">
        <v>38</v>
      </c>
      <c r="B39" s="9" t="s">
        <v>423</v>
      </c>
      <c r="C39" s="9"/>
      <c r="D39" s="9" t="s">
        <v>369</v>
      </c>
      <c r="E39" s="14">
        <v>0.53</v>
      </c>
    </row>
    <row r="40" spans="1:5" ht="12.75">
      <c r="A40" s="22">
        <v>40</v>
      </c>
      <c r="B40" s="9" t="s">
        <v>424</v>
      </c>
      <c r="C40" s="9"/>
      <c r="D40" s="9" t="s">
        <v>425</v>
      </c>
      <c r="E40" s="14">
        <v>3.178</v>
      </c>
    </row>
    <row r="41" spans="1:5" ht="12.75">
      <c r="A41" s="22">
        <v>41</v>
      </c>
      <c r="B41" s="9" t="s">
        <v>426</v>
      </c>
      <c r="C41" s="9"/>
      <c r="D41" s="9" t="s">
        <v>427</v>
      </c>
      <c r="E41" s="14">
        <v>0.915</v>
      </c>
    </row>
    <row r="42" spans="1:5" ht="12.75">
      <c r="A42" s="22">
        <v>42</v>
      </c>
      <c r="B42" s="9" t="s">
        <v>428</v>
      </c>
      <c r="C42" s="9"/>
      <c r="D42" s="9" t="s">
        <v>396</v>
      </c>
      <c r="E42" s="14">
        <v>0.575</v>
      </c>
    </row>
    <row r="43" spans="1:5" ht="12.75">
      <c r="A43" s="22">
        <v>43</v>
      </c>
      <c r="B43" s="9" t="s">
        <v>429</v>
      </c>
      <c r="C43" s="9"/>
      <c r="D43" s="9" t="s">
        <v>430</v>
      </c>
      <c r="E43" s="14">
        <v>98.188</v>
      </c>
    </row>
    <row r="44" spans="1:5" ht="12.75">
      <c r="A44" s="22">
        <v>44</v>
      </c>
      <c r="B44" s="9" t="s">
        <v>431</v>
      </c>
      <c r="C44" s="9"/>
      <c r="D44" s="9" t="s">
        <v>430</v>
      </c>
      <c r="E44" s="14">
        <v>3.584</v>
      </c>
    </row>
    <row r="45" spans="1:5" ht="12.75">
      <c r="A45" s="22">
        <v>45</v>
      </c>
      <c r="B45" s="9" t="s">
        <v>432</v>
      </c>
      <c r="C45" s="9"/>
      <c r="D45" s="9" t="s">
        <v>433</v>
      </c>
      <c r="E45" s="14">
        <v>4.283</v>
      </c>
    </row>
    <row r="46" spans="1:5" ht="12.75">
      <c r="A46" s="22">
        <v>46</v>
      </c>
      <c r="B46" s="9" t="s">
        <v>434</v>
      </c>
      <c r="C46" s="9"/>
      <c r="D46" s="9" t="s">
        <v>381</v>
      </c>
      <c r="E46" s="14">
        <v>2.422</v>
      </c>
    </row>
    <row r="47" spans="1:5" ht="12.75">
      <c r="A47" s="22">
        <v>47</v>
      </c>
      <c r="B47" s="9" t="s">
        <v>435</v>
      </c>
      <c r="C47" s="9"/>
      <c r="D47" s="9" t="s">
        <v>381</v>
      </c>
      <c r="E47" s="14">
        <v>19.548000000000002</v>
      </c>
    </row>
    <row r="48" spans="1:5" ht="12.75">
      <c r="A48" s="22">
        <v>48</v>
      </c>
      <c r="B48" s="9" t="s">
        <v>436</v>
      </c>
      <c r="C48" s="9"/>
      <c r="D48" s="9" t="s">
        <v>381</v>
      </c>
      <c r="E48" s="14">
        <v>235.94</v>
      </c>
    </row>
    <row r="49" spans="1:5" ht="12.75">
      <c r="A49" s="22">
        <v>49</v>
      </c>
      <c r="B49" s="9" t="s">
        <v>437</v>
      </c>
      <c r="C49" s="9"/>
      <c r="D49" s="9" t="s">
        <v>438</v>
      </c>
      <c r="E49" s="14">
        <v>0.878</v>
      </c>
    </row>
    <row r="50" spans="1:5" ht="12.75">
      <c r="A50" s="22">
        <v>50</v>
      </c>
      <c r="B50" s="9" t="s">
        <v>439</v>
      </c>
      <c r="C50" s="9"/>
      <c r="D50" s="9" t="s">
        <v>440</v>
      </c>
      <c r="E50" s="14">
        <v>1.27</v>
      </c>
    </row>
    <row r="51" spans="1:5" ht="12.75">
      <c r="A51" s="22">
        <v>51</v>
      </c>
      <c r="B51" s="9" t="s">
        <v>441</v>
      </c>
      <c r="C51" s="9"/>
      <c r="D51" s="9" t="s">
        <v>430</v>
      </c>
      <c r="E51" s="14">
        <v>21.273</v>
      </c>
    </row>
    <row r="52" spans="1:8" ht="12.75">
      <c r="A52" s="22">
        <v>52</v>
      </c>
      <c r="B52" s="9" t="s">
        <v>442</v>
      </c>
      <c r="C52" s="9"/>
      <c r="D52" s="9" t="s">
        <v>443</v>
      </c>
      <c r="E52" s="14">
        <v>40.3</v>
      </c>
      <c r="H52" s="35">
        <f>SUM(E6:E52)</f>
        <v>663.765</v>
      </c>
    </row>
    <row r="53" spans="1:5" ht="12.75">
      <c r="A53" s="22">
        <v>53</v>
      </c>
      <c r="B53" s="9" t="s">
        <v>365</v>
      </c>
      <c r="C53" s="9"/>
      <c r="D53" s="9" t="s">
        <v>444</v>
      </c>
      <c r="E53" s="14">
        <v>1.238</v>
      </c>
    </row>
    <row r="54" spans="1:5" ht="12.75">
      <c r="A54" s="22">
        <v>54</v>
      </c>
      <c r="B54" s="9" t="s">
        <v>445</v>
      </c>
      <c r="C54" s="9"/>
      <c r="D54" s="9" t="s">
        <v>364</v>
      </c>
      <c r="E54" s="14">
        <v>137.45</v>
      </c>
    </row>
    <row r="55" spans="1:5" ht="12.75">
      <c r="A55" s="22">
        <v>55</v>
      </c>
      <c r="B55" s="9" t="s">
        <v>446</v>
      </c>
      <c r="C55" s="9"/>
      <c r="D55" s="9" t="s">
        <v>447</v>
      </c>
      <c r="E55" s="14">
        <v>19.919</v>
      </c>
    </row>
    <row r="56" spans="1:5" ht="12.75">
      <c r="A56" s="22">
        <v>56</v>
      </c>
      <c r="B56" s="9" t="s">
        <v>446</v>
      </c>
      <c r="C56" s="9"/>
      <c r="D56" s="9" t="s">
        <v>379</v>
      </c>
      <c r="E56" s="14">
        <v>20.46</v>
      </c>
    </row>
    <row r="57" spans="1:5" ht="12.75">
      <c r="A57" s="22">
        <v>57</v>
      </c>
      <c r="B57" s="9" t="s">
        <v>446</v>
      </c>
      <c r="C57" s="9"/>
      <c r="D57" s="9" t="s">
        <v>448</v>
      </c>
      <c r="E57" s="14">
        <v>13.509</v>
      </c>
    </row>
    <row r="58" spans="1:5" ht="12.75">
      <c r="A58" s="22">
        <v>58</v>
      </c>
      <c r="B58" s="9" t="s">
        <v>449</v>
      </c>
      <c r="C58" s="9"/>
      <c r="D58" s="9" t="s">
        <v>381</v>
      </c>
      <c r="E58" s="14">
        <v>3.364</v>
      </c>
    </row>
    <row r="59" spans="1:5" ht="12.75">
      <c r="A59" s="22">
        <v>60</v>
      </c>
      <c r="B59" s="9" t="s">
        <v>450</v>
      </c>
      <c r="C59" s="9"/>
      <c r="D59" s="9" t="s">
        <v>451</v>
      </c>
      <c r="E59" s="14">
        <v>9.728</v>
      </c>
    </row>
    <row r="60" spans="1:5" ht="12.75">
      <c r="A60" s="22">
        <v>61</v>
      </c>
      <c r="B60" s="9" t="s">
        <v>452</v>
      </c>
      <c r="C60" s="9"/>
      <c r="D60" s="9" t="s">
        <v>381</v>
      </c>
      <c r="E60" s="14">
        <v>6.636</v>
      </c>
    </row>
    <row r="61" spans="1:5" ht="12.75">
      <c r="A61" s="22">
        <v>62</v>
      </c>
      <c r="B61" s="9" t="s">
        <v>453</v>
      </c>
      <c r="C61" s="9"/>
      <c r="D61" s="9" t="s">
        <v>454</v>
      </c>
      <c r="E61" s="14">
        <v>17.2</v>
      </c>
    </row>
    <row r="62" spans="1:5" ht="12.75">
      <c r="A62" s="22">
        <v>65</v>
      </c>
      <c r="B62" s="9" t="s">
        <v>455</v>
      </c>
      <c r="C62" s="9"/>
      <c r="D62" s="9" t="s">
        <v>381</v>
      </c>
      <c r="E62" s="14">
        <v>5.881</v>
      </c>
    </row>
    <row r="63" spans="1:5" ht="12.75">
      <c r="A63" s="22">
        <v>66</v>
      </c>
      <c r="B63" s="9" t="s">
        <v>456</v>
      </c>
      <c r="C63" s="9"/>
      <c r="D63" s="9" t="s">
        <v>381</v>
      </c>
      <c r="E63" s="14">
        <v>10.594</v>
      </c>
    </row>
    <row r="64" spans="1:5" ht="12.75">
      <c r="A64" s="22">
        <v>67</v>
      </c>
      <c r="B64" s="9" t="s">
        <v>457</v>
      </c>
      <c r="C64" s="9"/>
      <c r="D64" s="9" t="s">
        <v>381</v>
      </c>
      <c r="E64" s="14">
        <v>2.979</v>
      </c>
    </row>
    <row r="65" spans="1:5" ht="12.75">
      <c r="A65" s="22">
        <v>68</v>
      </c>
      <c r="B65" s="9" t="s">
        <v>458</v>
      </c>
      <c r="C65" s="9"/>
      <c r="D65" s="9" t="s">
        <v>381</v>
      </c>
      <c r="E65" s="14">
        <v>13.463</v>
      </c>
    </row>
    <row r="66" spans="1:5" ht="12.75">
      <c r="A66" s="22">
        <v>69</v>
      </c>
      <c r="B66" s="9" t="s">
        <v>459</v>
      </c>
      <c r="C66" s="9"/>
      <c r="D66" s="9" t="s">
        <v>381</v>
      </c>
      <c r="E66" s="14">
        <v>31.563</v>
      </c>
    </row>
    <row r="67" spans="1:5" ht="12.75">
      <c r="A67" s="22">
        <v>71</v>
      </c>
      <c r="B67" s="9" t="s">
        <v>460</v>
      </c>
      <c r="C67" s="9"/>
      <c r="D67" s="9" t="s">
        <v>381</v>
      </c>
      <c r="E67" s="14">
        <v>23.986</v>
      </c>
    </row>
    <row r="68" spans="1:5" ht="12.75">
      <c r="A68" s="22">
        <v>72</v>
      </c>
      <c r="B68" s="9" t="s">
        <v>461</v>
      </c>
      <c r="C68" s="9"/>
      <c r="D68" s="9" t="s">
        <v>462</v>
      </c>
      <c r="E68" s="14">
        <v>2.952</v>
      </c>
    </row>
    <row r="69" spans="1:5" ht="12.75">
      <c r="A69" s="22">
        <v>77</v>
      </c>
      <c r="B69" s="9" t="s">
        <v>463</v>
      </c>
      <c r="C69" s="9"/>
      <c r="D69" s="9" t="s">
        <v>371</v>
      </c>
      <c r="E69" s="14">
        <v>11.708</v>
      </c>
    </row>
    <row r="70" spans="1:5" ht="12.75">
      <c r="A70" s="22">
        <v>78</v>
      </c>
      <c r="B70" s="9" t="s">
        <v>464</v>
      </c>
      <c r="C70" s="9"/>
      <c r="D70" s="9" t="s">
        <v>465</v>
      </c>
      <c r="E70" s="14">
        <v>3.761</v>
      </c>
    </row>
    <row r="71" spans="1:5" ht="12.75">
      <c r="A71" s="22">
        <v>79</v>
      </c>
      <c r="B71" s="9" t="s">
        <v>466</v>
      </c>
      <c r="C71" s="9"/>
      <c r="D71" s="9" t="s">
        <v>467</v>
      </c>
      <c r="E71" s="14">
        <v>8.308</v>
      </c>
    </row>
    <row r="72" spans="1:5" ht="12.75">
      <c r="A72" s="22">
        <v>80</v>
      </c>
      <c r="B72" s="9" t="s">
        <v>468</v>
      </c>
      <c r="C72" s="9"/>
      <c r="D72" s="9" t="s">
        <v>381</v>
      </c>
      <c r="E72" s="14">
        <v>1.983</v>
      </c>
    </row>
    <row r="73" spans="1:5" ht="12.75">
      <c r="A73" s="22">
        <v>83</v>
      </c>
      <c r="B73" s="9" t="s">
        <v>469</v>
      </c>
      <c r="C73" s="9"/>
      <c r="D73" s="9" t="s">
        <v>470</v>
      </c>
      <c r="E73" s="14">
        <v>0.488</v>
      </c>
    </row>
    <row r="74" spans="1:5" ht="12.75">
      <c r="A74" s="22">
        <v>84</v>
      </c>
      <c r="B74" s="9" t="s">
        <v>471</v>
      </c>
      <c r="C74" s="9"/>
      <c r="D74" s="9" t="s">
        <v>472</v>
      </c>
      <c r="E74" s="14">
        <v>0.17</v>
      </c>
    </row>
    <row r="75" spans="1:5" ht="12.75">
      <c r="A75" s="22">
        <v>85</v>
      </c>
      <c r="B75" s="9" t="s">
        <v>473</v>
      </c>
      <c r="C75" s="9"/>
      <c r="D75" s="9" t="s">
        <v>364</v>
      </c>
      <c r="E75" s="14">
        <v>6.249</v>
      </c>
    </row>
    <row r="76" spans="1:5" ht="12.75">
      <c r="A76" s="22">
        <v>86</v>
      </c>
      <c r="B76" s="9" t="s">
        <v>474</v>
      </c>
      <c r="C76" s="9"/>
      <c r="D76" s="9" t="s">
        <v>475</v>
      </c>
      <c r="E76" s="14">
        <v>60.475</v>
      </c>
    </row>
    <row r="77" spans="1:5" ht="12.75">
      <c r="A77" s="22">
        <v>87</v>
      </c>
      <c r="B77" s="9" t="s">
        <v>476</v>
      </c>
      <c r="C77" s="9"/>
      <c r="D77" s="24" t="s">
        <v>477</v>
      </c>
      <c r="E77" s="14">
        <v>5.873</v>
      </c>
    </row>
    <row r="78" spans="1:5" ht="12.75">
      <c r="A78" s="22">
        <v>88</v>
      </c>
      <c r="B78" s="9" t="s">
        <v>478</v>
      </c>
      <c r="C78" s="9"/>
      <c r="D78" s="9" t="s">
        <v>479</v>
      </c>
      <c r="E78" s="14">
        <v>93.537</v>
      </c>
    </row>
    <row r="79" spans="1:5" ht="12.75">
      <c r="A79" s="22">
        <v>89</v>
      </c>
      <c r="B79" s="9" t="s">
        <v>480</v>
      </c>
      <c r="C79" s="9"/>
      <c r="D79" s="9" t="s">
        <v>481</v>
      </c>
      <c r="E79" s="14">
        <v>30.164</v>
      </c>
    </row>
    <row r="80" spans="1:5" ht="12.75">
      <c r="A80" s="22">
        <v>90</v>
      </c>
      <c r="B80" s="9" t="s">
        <v>482</v>
      </c>
      <c r="C80" s="9"/>
      <c r="D80" s="9" t="s">
        <v>483</v>
      </c>
      <c r="E80" s="14">
        <v>1.344</v>
      </c>
    </row>
    <row r="81" spans="1:5" ht="12.75">
      <c r="A81" s="22">
        <v>91</v>
      </c>
      <c r="B81" s="9" t="s">
        <v>484</v>
      </c>
      <c r="C81" s="9"/>
      <c r="D81" s="9" t="s">
        <v>485</v>
      </c>
      <c r="E81" s="14">
        <v>1.68</v>
      </c>
    </row>
    <row r="82" spans="1:5" ht="12.75">
      <c r="A82" s="22">
        <v>92</v>
      </c>
      <c r="B82" s="9" t="s">
        <v>486</v>
      </c>
      <c r="C82" s="9"/>
      <c r="D82" s="9" t="s">
        <v>487</v>
      </c>
      <c r="E82" s="14">
        <v>8.594</v>
      </c>
    </row>
    <row r="83" spans="1:5" ht="12.75">
      <c r="A83" s="22">
        <v>93</v>
      </c>
      <c r="B83" s="9" t="s">
        <v>488</v>
      </c>
      <c r="C83" s="9"/>
      <c r="D83" s="9" t="s">
        <v>489</v>
      </c>
      <c r="E83" s="14">
        <v>0.085</v>
      </c>
    </row>
    <row r="84" spans="1:5" ht="12.75">
      <c r="A84" s="22">
        <v>94</v>
      </c>
      <c r="B84" s="9" t="s">
        <v>490</v>
      </c>
      <c r="C84" s="9"/>
      <c r="D84" s="9" t="s">
        <v>491</v>
      </c>
      <c r="E84" s="14">
        <v>3.125</v>
      </c>
    </row>
    <row r="85" spans="1:5" ht="12.75">
      <c r="A85" s="22">
        <v>95</v>
      </c>
      <c r="B85" s="9" t="s">
        <v>442</v>
      </c>
      <c r="C85" s="9"/>
      <c r="D85" s="9" t="s">
        <v>381</v>
      </c>
      <c r="E85" s="14">
        <v>6.01</v>
      </c>
    </row>
    <row r="86" spans="1:8" ht="12.75">
      <c r="A86" s="22">
        <v>96</v>
      </c>
      <c r="B86" s="9" t="s">
        <v>492</v>
      </c>
      <c r="C86" s="9"/>
      <c r="D86" s="9" t="s">
        <v>493</v>
      </c>
      <c r="E86" s="14">
        <v>1.231</v>
      </c>
      <c r="H86" s="17">
        <f>SUM(E53:E86)</f>
        <v>565.7070000000002</v>
      </c>
    </row>
    <row r="87" spans="1:5" ht="12.75">
      <c r="A87" s="22"/>
      <c r="B87" s="9"/>
      <c r="C87" s="9"/>
      <c r="D87" s="26" t="s">
        <v>293</v>
      </c>
      <c r="E87" s="15">
        <f>SUM(E6:E86)</f>
        <v>1229.4720000000002</v>
      </c>
    </row>
    <row r="88" spans="1:5" ht="12.75">
      <c r="A88" s="1"/>
      <c r="B88" s="1"/>
      <c r="C88" s="1"/>
      <c r="D88" s="1"/>
      <c r="E88" s="36"/>
    </row>
    <row r="89" spans="1:5" ht="12.75">
      <c r="A89" s="1"/>
      <c r="B89" s="1"/>
      <c r="C89" s="1"/>
      <c r="D89" s="1"/>
      <c r="E89" s="36"/>
    </row>
    <row r="90" spans="1:5" ht="12.75">
      <c r="A90" s="1"/>
      <c r="B90" s="1"/>
      <c r="C90" s="1"/>
      <c r="D90" s="1"/>
      <c r="E90" s="36"/>
    </row>
    <row r="91" spans="1:5" ht="12.75">
      <c r="A91" s="1"/>
      <c r="B91" s="1"/>
      <c r="C91" s="1"/>
      <c r="D91" s="1"/>
      <c r="E91" s="36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</sheetData>
  <sheetProtection selectLockedCells="1" selectUnlockedCells="1"/>
  <mergeCells count="1">
    <mergeCell ref="A2:E2"/>
  </mergeCells>
  <printOptions/>
  <pageMargins left="0.7875" right="0.7875" top="0.7875" bottom="0.7875" header="0.5118055555555555" footer="0.5118055555555555"/>
  <pageSetup horizontalDpi="300" verticalDpi="300" orientation="portrait" paperSize="9" r:id="rId1"/>
  <rowBreaks count="1" manualBreakCount="1">
    <brk id="9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H86"/>
  <sheetViews>
    <sheetView tabSelected="1" workbookViewId="0" topLeftCell="A1">
      <selection activeCell="A90" sqref="A90:E93"/>
    </sheetView>
  </sheetViews>
  <sheetFormatPr defaultColWidth="9.140625" defaultRowHeight="12.75"/>
  <cols>
    <col min="1" max="1" width="6.28125" style="0" customWidth="1"/>
    <col min="2" max="2" width="32.28125" style="0" customWidth="1"/>
    <col min="3" max="3" width="17.00390625" style="0" customWidth="1"/>
    <col min="4" max="4" width="14.28125" style="0" customWidth="1"/>
    <col min="5" max="5" width="14.7109375" style="0" customWidth="1"/>
    <col min="6" max="16384" width="11.57421875" style="0" customWidth="1"/>
  </cols>
  <sheetData>
    <row r="2" spans="1:5" ht="14.25">
      <c r="A2" s="42" t="s">
        <v>494</v>
      </c>
      <c r="B2" s="42"/>
      <c r="C2" s="42"/>
      <c r="D2" s="42"/>
      <c r="E2" s="42"/>
    </row>
    <row r="4" spans="1:5" ht="63.75">
      <c r="A4" s="28" t="s">
        <v>335</v>
      </c>
      <c r="B4" s="28" t="s">
        <v>495</v>
      </c>
      <c r="C4" s="28" t="s">
        <v>359</v>
      </c>
      <c r="D4" s="28" t="s">
        <v>360</v>
      </c>
      <c r="E4" s="28" t="s">
        <v>340</v>
      </c>
    </row>
    <row r="5" spans="1:5" ht="12.75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ht="12.75">
      <c r="A6" s="22">
        <v>1</v>
      </c>
      <c r="B6" s="22" t="s">
        <v>496</v>
      </c>
      <c r="C6" s="22"/>
      <c r="D6" s="22" t="s">
        <v>381</v>
      </c>
      <c r="E6" s="14">
        <v>13.673</v>
      </c>
    </row>
    <row r="7" spans="1:5" ht="12.75">
      <c r="A7" s="22">
        <v>2</v>
      </c>
      <c r="B7" s="22" t="s">
        <v>497</v>
      </c>
      <c r="C7" s="22"/>
      <c r="D7" s="22" t="s">
        <v>381</v>
      </c>
      <c r="E7" s="14">
        <v>27.861</v>
      </c>
    </row>
    <row r="8" spans="1:5" ht="12.75">
      <c r="A8" s="22">
        <v>3</v>
      </c>
      <c r="B8" s="22" t="s">
        <v>498</v>
      </c>
      <c r="C8" s="22"/>
      <c r="D8" s="22" t="s">
        <v>499</v>
      </c>
      <c r="E8" s="14">
        <v>3.981</v>
      </c>
    </row>
    <row r="9" spans="1:5" ht="12.75">
      <c r="A9" s="22">
        <v>4</v>
      </c>
      <c r="B9" s="22" t="s">
        <v>500</v>
      </c>
      <c r="C9" s="22"/>
      <c r="D9" s="22" t="s">
        <v>443</v>
      </c>
      <c r="E9" s="14">
        <v>5</v>
      </c>
    </row>
    <row r="10" spans="1:5" ht="12.75">
      <c r="A10" s="22">
        <v>5</v>
      </c>
      <c r="B10" s="22" t="s">
        <v>501</v>
      </c>
      <c r="C10" s="22"/>
      <c r="D10" s="22" t="s">
        <v>381</v>
      </c>
      <c r="E10" s="14">
        <v>5.024</v>
      </c>
    </row>
    <row r="11" spans="1:5" ht="12.75">
      <c r="A11" s="22">
        <v>6</v>
      </c>
      <c r="B11" s="22" t="s">
        <v>502</v>
      </c>
      <c r="C11" s="22"/>
      <c r="D11" s="22" t="s">
        <v>381</v>
      </c>
      <c r="E11" s="14">
        <v>20.229</v>
      </c>
    </row>
    <row r="12" spans="1:5" ht="12.75">
      <c r="A12" s="22">
        <v>7</v>
      </c>
      <c r="B12" s="22" t="s">
        <v>503</v>
      </c>
      <c r="C12" s="22"/>
      <c r="D12" s="22" t="s">
        <v>504</v>
      </c>
      <c r="E12" s="14">
        <v>127.719</v>
      </c>
    </row>
    <row r="13" spans="1:5" ht="12.75">
      <c r="A13" s="22">
        <v>8</v>
      </c>
      <c r="B13" s="22" t="s">
        <v>505</v>
      </c>
      <c r="C13" s="22"/>
      <c r="D13" s="22" t="s">
        <v>387</v>
      </c>
      <c r="E13" s="14">
        <v>6.017</v>
      </c>
    </row>
    <row r="14" spans="1:5" ht="12.75">
      <c r="A14" s="22">
        <v>9</v>
      </c>
      <c r="B14" s="22" t="s">
        <v>506</v>
      </c>
      <c r="C14" s="22"/>
      <c r="D14" s="22" t="s">
        <v>373</v>
      </c>
      <c r="E14" s="14">
        <v>0.03</v>
      </c>
    </row>
    <row r="15" spans="1:5" ht="12.75">
      <c r="A15" s="22">
        <v>10</v>
      </c>
      <c r="B15" s="22" t="s">
        <v>507</v>
      </c>
      <c r="C15" s="22"/>
      <c r="D15" s="22" t="s">
        <v>508</v>
      </c>
      <c r="E15" s="14">
        <v>5.766</v>
      </c>
    </row>
    <row r="16" spans="1:5" ht="12.75">
      <c r="A16" s="22">
        <v>11</v>
      </c>
      <c r="B16" s="37" t="s">
        <v>509</v>
      </c>
      <c r="C16" s="22"/>
      <c r="D16" s="22" t="s">
        <v>381</v>
      </c>
      <c r="E16" s="14">
        <v>6.284</v>
      </c>
    </row>
    <row r="17" spans="1:5" ht="12.75">
      <c r="A17" s="22">
        <v>12</v>
      </c>
      <c r="B17" s="9" t="s">
        <v>510</v>
      </c>
      <c r="C17" s="9"/>
      <c r="D17" s="9" t="s">
        <v>379</v>
      </c>
      <c r="E17" s="14">
        <v>10.201</v>
      </c>
    </row>
    <row r="18" spans="1:5" ht="12.75">
      <c r="A18" s="22">
        <v>13</v>
      </c>
      <c r="B18" s="9" t="s">
        <v>457</v>
      </c>
      <c r="C18" s="9"/>
      <c r="D18" s="9" t="s">
        <v>511</v>
      </c>
      <c r="E18" s="14">
        <v>5.423</v>
      </c>
    </row>
    <row r="19" spans="1:5" ht="12.75">
      <c r="A19" s="22">
        <v>14</v>
      </c>
      <c r="B19" s="9" t="s">
        <v>459</v>
      </c>
      <c r="C19" s="9"/>
      <c r="D19" s="9" t="s">
        <v>427</v>
      </c>
      <c r="E19" s="14">
        <v>31.563</v>
      </c>
    </row>
    <row r="20" spans="1:5" ht="12.75">
      <c r="A20" s="22">
        <v>15</v>
      </c>
      <c r="B20" s="9" t="s">
        <v>512</v>
      </c>
      <c r="C20" s="9"/>
      <c r="D20" s="9" t="s">
        <v>513</v>
      </c>
      <c r="E20" s="14">
        <v>980.734</v>
      </c>
    </row>
    <row r="21" spans="1:5" ht="12.75">
      <c r="A21" s="22">
        <v>16</v>
      </c>
      <c r="B21" s="9" t="s">
        <v>514</v>
      </c>
      <c r="C21" s="9"/>
      <c r="D21" s="9" t="s">
        <v>515</v>
      </c>
      <c r="E21" s="14">
        <v>0.68</v>
      </c>
    </row>
    <row r="22" spans="1:5" ht="12.75">
      <c r="A22" s="22">
        <v>17</v>
      </c>
      <c r="B22" s="9" t="s">
        <v>516</v>
      </c>
      <c r="C22" s="9"/>
      <c r="D22" s="9" t="s">
        <v>381</v>
      </c>
      <c r="E22" s="14">
        <v>2.969</v>
      </c>
    </row>
    <row r="23" spans="1:5" ht="12.75">
      <c r="A23" s="22">
        <v>18</v>
      </c>
      <c r="B23" s="9" t="s">
        <v>463</v>
      </c>
      <c r="C23" s="9"/>
      <c r="D23" s="9" t="s">
        <v>427</v>
      </c>
      <c r="E23" s="14">
        <v>12.235</v>
      </c>
    </row>
    <row r="24" spans="1:5" ht="12.75">
      <c r="A24" s="22">
        <v>19</v>
      </c>
      <c r="B24" s="9" t="s">
        <v>517</v>
      </c>
      <c r="C24" s="9"/>
      <c r="D24" s="9" t="s">
        <v>518</v>
      </c>
      <c r="E24" s="14">
        <v>9.442</v>
      </c>
    </row>
    <row r="25" spans="1:5" ht="25.5">
      <c r="A25" s="22">
        <v>20</v>
      </c>
      <c r="B25" s="2" t="s">
        <v>519</v>
      </c>
      <c r="C25" s="9"/>
      <c r="D25" s="9" t="s">
        <v>520</v>
      </c>
      <c r="E25" s="14">
        <v>3</v>
      </c>
    </row>
    <row r="26" spans="1:5" ht="12.75">
      <c r="A26" s="22">
        <v>21</v>
      </c>
      <c r="B26" s="9" t="s">
        <v>521</v>
      </c>
      <c r="C26" s="9"/>
      <c r="D26" s="9" t="s">
        <v>381</v>
      </c>
      <c r="E26" s="14">
        <v>0.03</v>
      </c>
    </row>
    <row r="27" spans="1:5" ht="12.75">
      <c r="A27" s="22">
        <v>22</v>
      </c>
      <c r="B27" s="9" t="s">
        <v>522</v>
      </c>
      <c r="C27" s="9"/>
      <c r="D27" s="9" t="s">
        <v>523</v>
      </c>
      <c r="E27" s="14">
        <v>0.1</v>
      </c>
    </row>
    <row r="28" spans="1:5" ht="12.75">
      <c r="A28" s="22">
        <v>23</v>
      </c>
      <c r="B28" s="9" t="s">
        <v>524</v>
      </c>
      <c r="C28" s="9"/>
      <c r="D28" s="9" t="s">
        <v>381</v>
      </c>
      <c r="E28" s="14">
        <v>4.347</v>
      </c>
    </row>
    <row r="29" spans="1:5" ht="12.75">
      <c r="A29" s="22">
        <v>24</v>
      </c>
      <c r="B29" s="9" t="s">
        <v>525</v>
      </c>
      <c r="C29" s="9"/>
      <c r="D29" s="9" t="s">
        <v>369</v>
      </c>
      <c r="E29" s="14">
        <v>5</v>
      </c>
    </row>
    <row r="30" spans="1:5" ht="12.75">
      <c r="A30" s="22">
        <v>25</v>
      </c>
      <c r="B30" s="9" t="s">
        <v>526</v>
      </c>
      <c r="C30" s="9"/>
      <c r="D30" s="9" t="s">
        <v>527</v>
      </c>
      <c r="E30" s="14">
        <v>5.729</v>
      </c>
    </row>
    <row r="31" spans="1:5" ht="12.75">
      <c r="A31" s="22">
        <v>26</v>
      </c>
      <c r="B31" s="9" t="s">
        <v>528</v>
      </c>
      <c r="C31" s="9"/>
      <c r="D31" s="9" t="s">
        <v>529</v>
      </c>
      <c r="E31" s="14">
        <v>0.513</v>
      </c>
    </row>
    <row r="32" spans="1:5" ht="12.75">
      <c r="A32" s="22">
        <v>27</v>
      </c>
      <c r="B32" s="9" t="s">
        <v>530</v>
      </c>
      <c r="C32" s="9"/>
      <c r="D32" s="9" t="s">
        <v>531</v>
      </c>
      <c r="E32" s="14">
        <v>20.5</v>
      </c>
    </row>
    <row r="33" spans="1:5" ht="12.75">
      <c r="A33" s="22">
        <v>28</v>
      </c>
      <c r="B33" s="9" t="s">
        <v>428</v>
      </c>
      <c r="C33" s="9"/>
      <c r="D33" s="9" t="s">
        <v>396</v>
      </c>
      <c r="E33" s="14">
        <v>0.529</v>
      </c>
    </row>
    <row r="34" spans="1:5" ht="12.75">
      <c r="A34" s="22">
        <v>29</v>
      </c>
      <c r="B34" s="9" t="s">
        <v>532</v>
      </c>
      <c r="C34" s="9"/>
      <c r="D34" s="9" t="s">
        <v>472</v>
      </c>
      <c r="E34" s="14">
        <v>6.099</v>
      </c>
    </row>
    <row r="35" spans="1:5" ht="12.75">
      <c r="A35" s="22">
        <v>30</v>
      </c>
      <c r="B35" s="9" t="s">
        <v>533</v>
      </c>
      <c r="C35" s="9"/>
      <c r="D35" s="9" t="s">
        <v>454</v>
      </c>
      <c r="E35" s="14">
        <v>132.948</v>
      </c>
    </row>
    <row r="36" spans="1:5" ht="12.75">
      <c r="A36" s="22">
        <v>31</v>
      </c>
      <c r="B36" s="9" t="s">
        <v>534</v>
      </c>
      <c r="C36" s="9"/>
      <c r="D36" s="9" t="s">
        <v>535</v>
      </c>
      <c r="E36" s="14">
        <v>15.191</v>
      </c>
    </row>
    <row r="37" spans="1:5" ht="12.75">
      <c r="A37" s="22">
        <v>32</v>
      </c>
      <c r="B37" s="9" t="s">
        <v>536</v>
      </c>
      <c r="C37" s="9"/>
      <c r="D37" s="9" t="s">
        <v>381</v>
      </c>
      <c r="E37" s="14">
        <v>8.293</v>
      </c>
    </row>
    <row r="38" spans="1:5" ht="12.75">
      <c r="A38" s="22">
        <v>33</v>
      </c>
      <c r="B38" s="9" t="s">
        <v>537</v>
      </c>
      <c r="C38" s="9"/>
      <c r="D38" s="9" t="s">
        <v>381</v>
      </c>
      <c r="E38" s="14">
        <v>553.373</v>
      </c>
    </row>
    <row r="39" spans="1:5" ht="12.75">
      <c r="A39" s="22">
        <v>34</v>
      </c>
      <c r="B39" s="9" t="s">
        <v>538</v>
      </c>
      <c r="C39" s="9"/>
      <c r="D39" s="9" t="s">
        <v>539</v>
      </c>
      <c r="E39" s="14">
        <v>6.312</v>
      </c>
    </row>
    <row r="40" spans="1:5" ht="12.75">
      <c r="A40" s="22">
        <v>35</v>
      </c>
      <c r="B40" s="9" t="s">
        <v>540</v>
      </c>
      <c r="C40" s="9"/>
      <c r="D40" s="9" t="s">
        <v>541</v>
      </c>
      <c r="E40" s="14">
        <v>1.3</v>
      </c>
    </row>
    <row r="41" spans="1:5" ht="12.75">
      <c r="A41" s="22">
        <v>36</v>
      </c>
      <c r="B41" s="9" t="s">
        <v>542</v>
      </c>
      <c r="C41" s="9"/>
      <c r="D41" s="9" t="s">
        <v>543</v>
      </c>
      <c r="E41" s="14">
        <v>0.49</v>
      </c>
    </row>
    <row r="42" spans="1:5" ht="12.75">
      <c r="A42" s="22">
        <v>37</v>
      </c>
      <c r="B42" s="9" t="s">
        <v>544</v>
      </c>
      <c r="C42" s="9"/>
      <c r="D42" s="9" t="s">
        <v>371</v>
      </c>
      <c r="E42" s="14">
        <v>605.688</v>
      </c>
    </row>
    <row r="43" spans="1:8" ht="12.75">
      <c r="A43" s="22">
        <v>38</v>
      </c>
      <c r="B43" s="9" t="s">
        <v>545</v>
      </c>
      <c r="C43" s="9"/>
      <c r="D43" s="9" t="s">
        <v>381</v>
      </c>
      <c r="E43" s="14">
        <v>12.989</v>
      </c>
      <c r="H43" s="35">
        <f>SUM(E6:E43)</f>
        <v>2657.2619999999997</v>
      </c>
    </row>
    <row r="44" spans="1:5" ht="12.75">
      <c r="A44" s="22">
        <v>39</v>
      </c>
      <c r="B44" s="9" t="s">
        <v>546</v>
      </c>
      <c r="C44" s="9"/>
      <c r="D44" s="9" t="s">
        <v>364</v>
      </c>
      <c r="E44" s="14">
        <v>46.639</v>
      </c>
    </row>
    <row r="45" spans="1:5" ht="12.75">
      <c r="A45" s="22">
        <v>40</v>
      </c>
      <c r="B45" s="9" t="s">
        <v>547</v>
      </c>
      <c r="C45" s="9"/>
      <c r="D45" s="9" t="s">
        <v>531</v>
      </c>
      <c r="E45" s="14">
        <v>17</v>
      </c>
    </row>
    <row r="46" spans="1:5" ht="12.75">
      <c r="A46" s="22">
        <v>41</v>
      </c>
      <c r="B46" s="9" t="s">
        <v>548</v>
      </c>
      <c r="C46" s="9"/>
      <c r="D46" s="9" t="s">
        <v>364</v>
      </c>
      <c r="E46" s="14">
        <v>0.755</v>
      </c>
    </row>
    <row r="47" spans="1:5" ht="12.75">
      <c r="A47" s="22">
        <v>42</v>
      </c>
      <c r="B47" s="9" t="s">
        <v>549</v>
      </c>
      <c r="C47" s="9"/>
      <c r="D47" s="9" t="s">
        <v>550</v>
      </c>
      <c r="E47" s="14">
        <v>0.815</v>
      </c>
    </row>
    <row r="48" spans="1:5" ht="12.75">
      <c r="A48" s="22">
        <v>43</v>
      </c>
      <c r="B48" s="9" t="s">
        <v>446</v>
      </c>
      <c r="C48" s="9"/>
      <c r="D48" s="9" t="s">
        <v>427</v>
      </c>
      <c r="E48" s="14">
        <v>47.445</v>
      </c>
    </row>
    <row r="49" spans="1:5" ht="12.75">
      <c r="A49" s="22">
        <v>44</v>
      </c>
      <c r="B49" s="9" t="s">
        <v>551</v>
      </c>
      <c r="C49" s="9"/>
      <c r="D49" s="9" t="s">
        <v>552</v>
      </c>
      <c r="E49" s="14">
        <v>0.708</v>
      </c>
    </row>
    <row r="50" spans="1:5" ht="12.75">
      <c r="A50" s="22">
        <v>45</v>
      </c>
      <c r="B50" s="9" t="s">
        <v>553</v>
      </c>
      <c r="C50" s="9"/>
      <c r="D50" s="9" t="s">
        <v>554</v>
      </c>
      <c r="E50" s="14">
        <v>3.966</v>
      </c>
    </row>
    <row r="51" spans="1:5" ht="12.75">
      <c r="A51" s="22">
        <v>46</v>
      </c>
      <c r="B51" s="9" t="s">
        <v>555</v>
      </c>
      <c r="C51" s="9"/>
      <c r="D51" s="9" t="s">
        <v>381</v>
      </c>
      <c r="E51" s="14">
        <v>21.554</v>
      </c>
    </row>
    <row r="52" spans="1:5" ht="12.75">
      <c r="A52" s="22">
        <v>47</v>
      </c>
      <c r="B52" s="9" t="s">
        <v>556</v>
      </c>
      <c r="C52" s="9"/>
      <c r="D52" s="9" t="s">
        <v>381</v>
      </c>
      <c r="E52" s="14">
        <v>0.23800000000000002</v>
      </c>
    </row>
    <row r="53" spans="1:5" ht="12.75">
      <c r="A53" s="22">
        <v>48</v>
      </c>
      <c r="B53" s="9" t="s">
        <v>557</v>
      </c>
      <c r="C53" s="9"/>
      <c r="D53" s="9" t="s">
        <v>454</v>
      </c>
      <c r="E53" s="14">
        <v>18.224</v>
      </c>
    </row>
    <row r="54" spans="1:5" ht="12.75">
      <c r="A54" s="22">
        <v>49</v>
      </c>
      <c r="B54" s="9" t="s">
        <v>558</v>
      </c>
      <c r="C54" s="9"/>
      <c r="D54" s="9" t="s">
        <v>479</v>
      </c>
      <c r="E54" s="14">
        <v>0.266</v>
      </c>
    </row>
    <row r="55" spans="1:5" ht="12.75">
      <c r="A55" s="22">
        <v>50</v>
      </c>
      <c r="B55" s="9" t="s">
        <v>559</v>
      </c>
      <c r="C55" s="9"/>
      <c r="D55" s="9" t="s">
        <v>560</v>
      </c>
      <c r="E55" s="14">
        <v>11.34</v>
      </c>
    </row>
    <row r="56" spans="1:5" ht="12.75">
      <c r="A56" s="22">
        <v>51</v>
      </c>
      <c r="B56" s="9" t="s">
        <v>561</v>
      </c>
      <c r="C56" s="9"/>
      <c r="D56" s="9" t="s">
        <v>562</v>
      </c>
      <c r="E56" s="14">
        <v>0.328</v>
      </c>
    </row>
    <row r="57" spans="1:5" ht="12.75">
      <c r="A57" s="22">
        <v>52</v>
      </c>
      <c r="B57" s="9" t="s">
        <v>563</v>
      </c>
      <c r="C57" s="9"/>
      <c r="D57" s="24" t="s">
        <v>564</v>
      </c>
      <c r="E57" s="14">
        <v>0.25</v>
      </c>
    </row>
    <row r="58" spans="1:5" ht="12.75">
      <c r="A58" s="22">
        <v>53</v>
      </c>
      <c r="B58" s="9" t="s">
        <v>565</v>
      </c>
      <c r="C58" s="9"/>
      <c r="D58" s="9" t="s">
        <v>566</v>
      </c>
      <c r="E58" s="14">
        <v>1.282</v>
      </c>
    </row>
    <row r="59" spans="1:5" ht="12.75">
      <c r="A59" s="22">
        <v>54</v>
      </c>
      <c r="B59" s="9" t="s">
        <v>567</v>
      </c>
      <c r="C59" s="9"/>
      <c r="D59" s="9" t="s">
        <v>568</v>
      </c>
      <c r="E59" s="14">
        <v>0.41100000000000003</v>
      </c>
    </row>
    <row r="60" spans="1:5" ht="12.75">
      <c r="A60" s="22">
        <v>55</v>
      </c>
      <c r="B60" s="9" t="s">
        <v>569</v>
      </c>
      <c r="C60" s="9"/>
      <c r="D60" s="9" t="s">
        <v>570</v>
      </c>
      <c r="E60" s="14">
        <v>0.389</v>
      </c>
    </row>
    <row r="61" spans="1:5" ht="12.75">
      <c r="A61" s="22">
        <v>56</v>
      </c>
      <c r="B61" s="9" t="s">
        <v>571</v>
      </c>
      <c r="C61" s="9"/>
      <c r="D61" s="9" t="s">
        <v>572</v>
      </c>
      <c r="E61" s="14">
        <v>2.466</v>
      </c>
    </row>
    <row r="62" spans="1:5" ht="12.75">
      <c r="A62" s="22">
        <v>57</v>
      </c>
      <c r="B62" s="9" t="s">
        <v>573</v>
      </c>
      <c r="C62" s="9"/>
      <c r="D62" s="9" t="s">
        <v>574</v>
      </c>
      <c r="E62" s="14">
        <v>0.846</v>
      </c>
    </row>
    <row r="63" spans="1:5" ht="12.75">
      <c r="A63" s="22">
        <v>58</v>
      </c>
      <c r="B63" s="9" t="s">
        <v>575</v>
      </c>
      <c r="C63" s="9"/>
      <c r="D63" s="9" t="s">
        <v>576</v>
      </c>
      <c r="E63" s="14">
        <v>0.28</v>
      </c>
    </row>
    <row r="64" spans="1:5" ht="12.75">
      <c r="A64" s="22">
        <v>59</v>
      </c>
      <c r="B64" s="9" t="s">
        <v>577</v>
      </c>
      <c r="C64" s="9"/>
      <c r="D64" s="9" t="s">
        <v>578</v>
      </c>
      <c r="E64" s="14">
        <v>10</v>
      </c>
    </row>
    <row r="65" spans="1:5" ht="12.75">
      <c r="A65" s="22">
        <v>60</v>
      </c>
      <c r="B65" s="9" t="s">
        <v>579</v>
      </c>
      <c r="C65" s="9"/>
      <c r="D65" s="9" t="s">
        <v>580</v>
      </c>
      <c r="E65" s="14">
        <v>0.302</v>
      </c>
    </row>
    <row r="66" spans="1:5" ht="12.75">
      <c r="A66" s="22">
        <v>61</v>
      </c>
      <c r="B66" s="9" t="s">
        <v>581</v>
      </c>
      <c r="C66" s="9"/>
      <c r="D66" s="9" t="s">
        <v>582</v>
      </c>
      <c r="E66" s="14">
        <v>0.226</v>
      </c>
    </row>
    <row r="67" spans="1:5" ht="12.75">
      <c r="A67" s="22">
        <v>62</v>
      </c>
      <c r="B67" s="9" t="s">
        <v>583</v>
      </c>
      <c r="C67" s="9"/>
      <c r="D67" s="9" t="s">
        <v>584</v>
      </c>
      <c r="E67" s="14">
        <v>2.718</v>
      </c>
    </row>
    <row r="68" spans="1:5" ht="12.75">
      <c r="A68" s="22">
        <v>63</v>
      </c>
      <c r="B68" s="9" t="s">
        <v>585</v>
      </c>
      <c r="C68" s="9"/>
      <c r="D68" s="9" t="s">
        <v>586</v>
      </c>
      <c r="E68" s="14">
        <v>5.873</v>
      </c>
    </row>
    <row r="69" spans="1:5" ht="12.75">
      <c r="A69" s="22">
        <v>64</v>
      </c>
      <c r="B69" s="9" t="s">
        <v>419</v>
      </c>
      <c r="C69" s="9"/>
      <c r="D69" s="9" t="s">
        <v>539</v>
      </c>
      <c r="E69" s="14">
        <v>1.957</v>
      </c>
    </row>
    <row r="70" spans="1:5" ht="12.75">
      <c r="A70" s="22">
        <v>65</v>
      </c>
      <c r="B70" s="9" t="s">
        <v>587</v>
      </c>
      <c r="C70" s="9"/>
      <c r="D70" s="9" t="s">
        <v>588</v>
      </c>
      <c r="E70" s="14">
        <v>7.275</v>
      </c>
    </row>
    <row r="71" spans="1:5" ht="12.75">
      <c r="A71" s="22">
        <v>66</v>
      </c>
      <c r="B71" s="9" t="s">
        <v>589</v>
      </c>
      <c r="C71" s="9"/>
      <c r="D71" s="9" t="s">
        <v>590</v>
      </c>
      <c r="E71" s="14">
        <v>3.118</v>
      </c>
    </row>
    <row r="72" spans="1:5" ht="12.75">
      <c r="A72" s="22">
        <v>67</v>
      </c>
      <c r="B72" s="9" t="s">
        <v>591</v>
      </c>
      <c r="C72" s="9"/>
      <c r="D72" s="9" t="s">
        <v>592</v>
      </c>
      <c r="E72" s="14">
        <v>0.265</v>
      </c>
    </row>
    <row r="73" spans="1:5" ht="12.75">
      <c r="A73" s="22">
        <v>68</v>
      </c>
      <c r="B73" s="9" t="s">
        <v>593</v>
      </c>
      <c r="C73" s="9"/>
      <c r="D73" s="9" t="s">
        <v>477</v>
      </c>
      <c r="E73" s="14">
        <v>0.453</v>
      </c>
    </row>
    <row r="74" spans="1:5" ht="12.75">
      <c r="A74" s="22">
        <v>69</v>
      </c>
      <c r="B74" s="9" t="s">
        <v>594</v>
      </c>
      <c r="C74" s="9"/>
      <c r="D74" s="9" t="s">
        <v>595</v>
      </c>
      <c r="E74" s="14">
        <v>700</v>
      </c>
    </row>
    <row r="75" spans="1:5" ht="12.75">
      <c r="A75" s="22">
        <v>70</v>
      </c>
      <c r="B75" s="9" t="s">
        <v>534</v>
      </c>
      <c r="C75" s="9"/>
      <c r="D75" s="9" t="s">
        <v>535</v>
      </c>
      <c r="E75" s="14">
        <v>45.558</v>
      </c>
    </row>
    <row r="76" spans="1:5" ht="12.75">
      <c r="A76" s="22">
        <v>71</v>
      </c>
      <c r="B76" s="9" t="s">
        <v>537</v>
      </c>
      <c r="C76" s="9"/>
      <c r="D76" s="9" t="s">
        <v>381</v>
      </c>
      <c r="E76" s="14">
        <v>23.704</v>
      </c>
    </row>
    <row r="77" spans="1:5" ht="12.75">
      <c r="A77" s="22">
        <v>72</v>
      </c>
      <c r="B77" s="9" t="s">
        <v>596</v>
      </c>
      <c r="C77" s="9"/>
      <c r="D77" s="9" t="s">
        <v>597</v>
      </c>
      <c r="E77" s="14">
        <v>6.944</v>
      </c>
    </row>
    <row r="78" spans="1:5" ht="12.75">
      <c r="A78" s="22">
        <v>73</v>
      </c>
      <c r="B78" s="9" t="s">
        <v>436</v>
      </c>
      <c r="C78" s="9"/>
      <c r="D78" s="9" t="s">
        <v>598</v>
      </c>
      <c r="E78" s="14">
        <v>2.8120000000000003</v>
      </c>
    </row>
    <row r="79" spans="1:5" ht="12.75">
      <c r="A79" s="22">
        <v>74</v>
      </c>
      <c r="B79" s="9" t="s">
        <v>599</v>
      </c>
      <c r="C79" s="9"/>
      <c r="D79" s="9" t="s">
        <v>381</v>
      </c>
      <c r="E79" s="14">
        <v>0.41200000000000003</v>
      </c>
    </row>
    <row r="80" spans="1:8" ht="12.75">
      <c r="A80" s="22">
        <v>75</v>
      </c>
      <c r="B80" s="9" t="s">
        <v>600</v>
      </c>
      <c r="C80" s="9"/>
      <c r="D80" s="9" t="s">
        <v>576</v>
      </c>
      <c r="E80" s="14">
        <v>0.175</v>
      </c>
      <c r="H80" s="17">
        <f>SUM(E44:E80)</f>
        <v>986.9939999999998</v>
      </c>
    </row>
    <row r="81" spans="1:8" ht="12.75">
      <c r="A81" s="22"/>
      <c r="B81" s="26" t="s">
        <v>601</v>
      </c>
      <c r="C81" s="9"/>
      <c r="D81" s="9"/>
      <c r="E81" s="15">
        <f>SUM(E6:E80)</f>
        <v>3644.2560000000008</v>
      </c>
      <c r="H81" s="17"/>
    </row>
    <row r="82" spans="1:8" ht="25.5">
      <c r="A82" s="22">
        <v>76</v>
      </c>
      <c r="B82" s="2" t="s">
        <v>602</v>
      </c>
      <c r="C82" s="9"/>
      <c r="D82" s="9" t="s">
        <v>381</v>
      </c>
      <c r="E82" s="15">
        <v>464.738</v>
      </c>
      <c r="H82" s="17"/>
    </row>
    <row r="83" spans="1:8" ht="38.25">
      <c r="A83" s="22"/>
      <c r="B83" s="2" t="s">
        <v>603</v>
      </c>
      <c r="C83" s="9"/>
      <c r="D83" s="9" t="s">
        <v>381</v>
      </c>
      <c r="E83" s="15">
        <v>112.454</v>
      </c>
      <c r="H83" s="17"/>
    </row>
    <row r="84" spans="1:8" ht="25.5">
      <c r="A84" s="22">
        <v>77</v>
      </c>
      <c r="B84" s="2" t="s">
        <v>604</v>
      </c>
      <c r="C84" s="9"/>
      <c r="D84" s="9" t="s">
        <v>381</v>
      </c>
      <c r="E84" s="15">
        <v>1694.873</v>
      </c>
      <c r="H84" s="17"/>
    </row>
    <row r="85" spans="1:8" ht="12.75">
      <c r="A85" s="22"/>
      <c r="B85" s="9" t="s">
        <v>605</v>
      </c>
      <c r="C85" s="9"/>
      <c r="D85" s="9" t="s">
        <v>381</v>
      </c>
      <c r="E85" s="15">
        <v>48.248</v>
      </c>
      <c r="H85" s="17"/>
    </row>
    <row r="86" spans="1:5" ht="12.75">
      <c r="A86" s="22"/>
      <c r="B86" s="46" t="s">
        <v>293</v>
      </c>
      <c r="C86" s="46"/>
      <c r="D86" s="46"/>
      <c r="E86" s="15">
        <f>SUM(E81:E85)</f>
        <v>5964.5689999999995</v>
      </c>
    </row>
  </sheetData>
  <sheetProtection selectLockedCells="1" selectUnlockedCells="1"/>
  <mergeCells count="2">
    <mergeCell ref="A2:E2"/>
    <mergeCell ref="B86:D86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22"/>
  <sheetViews>
    <sheetView workbookViewId="0" topLeftCell="B1">
      <selection activeCell="C3" sqref="C3"/>
    </sheetView>
  </sheetViews>
  <sheetFormatPr defaultColWidth="9.140625" defaultRowHeight="12.75"/>
  <cols>
    <col min="1" max="1" width="9.57421875" style="0" customWidth="1"/>
    <col min="2" max="2" width="38.00390625" style="0" customWidth="1"/>
    <col min="3" max="3" width="10.7109375" style="0" customWidth="1"/>
    <col min="4" max="4" width="19.57421875" style="0" customWidth="1"/>
    <col min="5" max="16384" width="11.57421875" style="0" customWidth="1"/>
  </cols>
  <sheetData>
    <row r="1" spans="3:4" ht="75.75" customHeight="1">
      <c r="C1" s="50" t="s">
        <v>637</v>
      </c>
      <c r="D1" s="51"/>
    </row>
    <row r="2" spans="3:4" ht="12.75">
      <c r="C2" s="47"/>
      <c r="D2" s="47"/>
    </row>
    <row r="4" spans="2:4" ht="15">
      <c r="B4" s="44" t="s">
        <v>606</v>
      </c>
      <c r="C4" s="44"/>
      <c r="D4" s="44"/>
    </row>
    <row r="7" spans="2:4" ht="25.5">
      <c r="B7" s="2" t="s">
        <v>607</v>
      </c>
      <c r="C7" s="2" t="s">
        <v>608</v>
      </c>
      <c r="D7" s="2" t="s">
        <v>609</v>
      </c>
    </row>
    <row r="8" spans="2:4" ht="12.75">
      <c r="B8" s="26" t="s">
        <v>610</v>
      </c>
      <c r="C8" s="22"/>
      <c r="D8" s="22"/>
    </row>
    <row r="9" spans="2:4" ht="12.75">
      <c r="B9" s="22" t="s">
        <v>611</v>
      </c>
      <c r="C9" s="22">
        <v>120</v>
      </c>
      <c r="D9" s="38">
        <v>9224.4</v>
      </c>
    </row>
    <row r="10" spans="2:4" ht="12.75">
      <c r="B10" s="22" t="s">
        <v>612</v>
      </c>
      <c r="C10" s="22">
        <v>140</v>
      </c>
      <c r="D10" s="39">
        <v>17654.5</v>
      </c>
    </row>
    <row r="11" spans="2:4" ht="12.75">
      <c r="B11" s="22" t="s">
        <v>613</v>
      </c>
      <c r="C11" s="22">
        <v>145</v>
      </c>
      <c r="D11" s="39"/>
    </row>
    <row r="12" spans="2:4" ht="12.75">
      <c r="B12" s="22" t="s">
        <v>614</v>
      </c>
      <c r="C12" s="22">
        <v>210</v>
      </c>
      <c r="D12" s="39">
        <v>4203.9</v>
      </c>
    </row>
    <row r="13" spans="2:4" ht="25.5">
      <c r="B13" s="2" t="s">
        <v>615</v>
      </c>
      <c r="C13" s="22">
        <v>220</v>
      </c>
      <c r="D13" s="39">
        <v>534.1</v>
      </c>
    </row>
    <row r="14" spans="2:4" ht="12.75">
      <c r="B14" s="22" t="s">
        <v>616</v>
      </c>
      <c r="C14" s="22">
        <v>240</v>
      </c>
      <c r="D14" s="39">
        <v>1229.4</v>
      </c>
    </row>
    <row r="15" spans="2:4" ht="12.75">
      <c r="B15" s="22" t="s">
        <v>617</v>
      </c>
      <c r="C15" s="22">
        <v>260</v>
      </c>
      <c r="D15" s="39">
        <v>7891.3</v>
      </c>
    </row>
    <row r="16" spans="2:4" ht="12.75">
      <c r="B16" s="22" t="s">
        <v>356</v>
      </c>
      <c r="C16" s="22">
        <v>270</v>
      </c>
      <c r="D16" s="39">
        <v>46</v>
      </c>
    </row>
    <row r="17" spans="2:4" ht="12.75">
      <c r="B17" s="26" t="s">
        <v>618</v>
      </c>
      <c r="C17" s="22"/>
      <c r="D17" s="40">
        <f>SUM(D9:D16)</f>
        <v>40783.600000000006</v>
      </c>
    </row>
    <row r="18" spans="2:4" ht="12.75">
      <c r="B18" s="22"/>
      <c r="C18" s="22"/>
      <c r="D18" s="22"/>
    </row>
    <row r="19" spans="2:4" ht="12.75">
      <c r="B19" s="26" t="s">
        <v>619</v>
      </c>
      <c r="C19" s="22"/>
      <c r="D19" s="22"/>
    </row>
    <row r="20" spans="2:4" ht="12.75">
      <c r="B20" s="22" t="s">
        <v>620</v>
      </c>
      <c r="C20" s="22">
        <v>620</v>
      </c>
      <c r="D20" s="39">
        <v>5964.5</v>
      </c>
    </row>
    <row r="21" spans="2:4" ht="12.75">
      <c r="B21" s="26" t="s">
        <v>621</v>
      </c>
      <c r="C21" s="22"/>
      <c r="D21" s="40">
        <f>SUM(D20:D20)</f>
        <v>5964.5</v>
      </c>
    </row>
    <row r="22" spans="2:4" ht="28.5" customHeight="1">
      <c r="B22" s="26" t="s">
        <v>622</v>
      </c>
      <c r="C22" s="22"/>
      <c r="D22" s="40">
        <f>D17-D21</f>
        <v>34819.100000000006</v>
      </c>
    </row>
  </sheetData>
  <sheetProtection selectLockedCells="1" selectUnlockedCells="1"/>
  <mergeCells count="3">
    <mergeCell ref="B4:D4"/>
    <mergeCell ref="C1:D1"/>
    <mergeCell ref="C2:D2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D-SNV</cp:lastModifiedBy>
  <cp:lastPrinted>2009-04-24T06:15:05Z</cp:lastPrinted>
  <dcterms:created xsi:type="dcterms:W3CDTF">2009-04-24T06:02:43Z</dcterms:created>
  <dcterms:modified xsi:type="dcterms:W3CDTF">2009-04-24T06:16:23Z</dcterms:modified>
  <cp:category/>
  <cp:version/>
  <cp:contentType/>
  <cp:contentStatus/>
</cp:coreProperties>
</file>